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/Users/albertobenato/Dropbox/ALBY_DATI/20110101_Lavoro/Didattica/Slide/AA25-26_M1/06_Progetto/"/>
    </mc:Choice>
  </mc:AlternateContent>
  <xr:revisionPtr revIDLastSave="0" documentId="13_ncr:1_{A879F603-AB1A-AD41-9833-172B1B37AC20}" xr6:coauthVersionLast="47" xr6:coauthVersionMax="47" xr10:uidLastSave="{00000000-0000-0000-0000-000000000000}"/>
  <bookViews>
    <workbookView xWindow="4320" yWindow="620" windowWidth="20160" windowHeight="17380" tabRatio="813" xr2:uid="{00000000-000D-0000-FFFF-FFFF00000000}"/>
  </bookViews>
  <sheets>
    <sheet name="cond_merid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3" l="1"/>
  <c r="C65" i="13"/>
  <c r="A53" i="13"/>
  <c r="B47" i="13" l="1"/>
  <c r="A12" i="13"/>
  <c r="B12" i="13" l="1"/>
  <c r="J15" i="13" s="1"/>
  <c r="B60" i="13"/>
  <c r="B65" i="13"/>
  <c r="A71" i="13"/>
  <c r="B71" i="13" s="1"/>
  <c r="C12" i="13" l="1"/>
  <c r="D12" i="13" s="1"/>
  <c r="F20" i="13" s="1"/>
  <c r="K15" i="13"/>
  <c r="A35" i="13" l="1"/>
  <c r="B35" i="13" s="1"/>
  <c r="C20" i="13"/>
  <c r="F18" i="13"/>
  <c r="E26" i="13" s="1"/>
  <c r="B19" i="13"/>
  <c r="A26" i="13" s="1"/>
  <c r="A29" i="13" s="1"/>
  <c r="B29" i="13" s="1"/>
  <c r="B21" i="13"/>
  <c r="G15" i="13"/>
  <c r="F19" i="13" s="1"/>
  <c r="B20" i="13"/>
  <c r="B26" i="13" s="1"/>
  <c r="H15" i="13"/>
  <c r="C19" i="13"/>
  <c r="C35" i="13" l="1"/>
  <c r="C29" i="13"/>
  <c r="J19" i="13"/>
  <c r="K19" i="13"/>
  <c r="M19" i="13"/>
  <c r="C26" i="13" s="1"/>
  <c r="B38" i="13" s="1"/>
  <c r="O19" i="13"/>
  <c r="O20" i="13" s="1"/>
  <c r="S19" i="13"/>
  <c r="S20" i="13" s="1"/>
  <c r="I15" i="13"/>
  <c r="J21" i="13" s="1"/>
  <c r="Q19" i="13"/>
  <c r="Q20" i="13" s="1"/>
  <c r="K20" i="13" l="1"/>
  <c r="J20" i="13"/>
  <c r="M20" i="13"/>
  <c r="F26" i="13" l="1"/>
  <c r="C71" i="13" s="1"/>
  <c r="D60" i="13" l="1"/>
  <c r="D65" i="13"/>
  <c r="E6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 User Name</author>
  </authors>
  <commentList>
    <comment ref="G14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Parametro per accedere alle correlazioni sui rendimenti.</t>
        </r>
      </text>
    </comment>
    <comment ref="H14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>Parametro per accedere alle correlazioni sui rendimenti.</t>
        </r>
      </text>
    </comment>
    <comment ref="I14" authorId="0" shapeId="0" xr:uid="{00000000-0006-0000-0000-000003000000}">
      <text>
        <r>
          <rPr>
            <b/>
            <sz val="12"/>
            <color indexed="81"/>
            <rFont val="Tahoma"/>
            <family val="2"/>
          </rPr>
          <t>B</t>
        </r>
        <r>
          <rPr>
            <b/>
            <vertAlign val="subscript"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Tahoma"/>
            <family val="2"/>
          </rPr>
          <t>, B</t>
        </r>
        <r>
          <rPr>
            <b/>
            <vertAlign val="subscript"/>
            <sz val="12"/>
            <color indexed="81"/>
            <rFont val="Tahoma"/>
            <family val="2"/>
          </rPr>
          <t>2</t>
        </r>
        <r>
          <rPr>
            <b/>
            <sz val="12"/>
            <color indexed="81"/>
            <rFont val="Tahoma"/>
            <family val="2"/>
          </rPr>
          <t>, B</t>
        </r>
        <r>
          <rPr>
            <b/>
            <vertAlign val="subscript"/>
            <sz val="12"/>
            <color indexed="81"/>
            <rFont val="Tahoma"/>
            <family val="2"/>
          </rPr>
          <t>3</t>
        </r>
        <r>
          <rPr>
            <b/>
            <sz val="12"/>
            <color indexed="81"/>
            <rFont val="Tahoma"/>
            <family val="2"/>
          </rPr>
          <t xml:space="preserve">: Parametri per accedere alle correlazioni sui rendimenti (da dati su pompe KSB). </t>
        </r>
      </text>
    </comment>
    <comment ref="F25" authorId="0" shapeId="0" xr:uid="{00000000-0006-0000-0000-000004000000}">
      <text>
        <r>
          <rPr>
            <b/>
            <sz val="12"/>
            <color rgb="FF000000"/>
            <rFont val="Tahoma"/>
            <family val="2"/>
          </rPr>
          <t xml:space="preserve">Se il rendimento idraulico fornito dalle correlazioni è minore di 0.82, si suggerisce di porlo pari a 0.82 e di ricalcolare il rendimento meccanico e per ventilazione:
</t>
        </r>
        <r>
          <rPr>
            <b/>
            <sz val="14"/>
            <color rgb="FFFF0000"/>
            <rFont val="Symbol"/>
            <family val="1"/>
            <charset val="2"/>
          </rPr>
          <t>h</t>
        </r>
        <r>
          <rPr>
            <b/>
            <vertAlign val="subscript"/>
            <sz val="14"/>
            <color rgb="FFFF0000"/>
            <rFont val="Tahoma"/>
            <family val="2"/>
          </rPr>
          <t>v</t>
        </r>
        <r>
          <rPr>
            <b/>
            <sz val="14"/>
            <color rgb="FFFF0000"/>
            <rFont val="Tahoma"/>
            <family val="2"/>
          </rPr>
          <t xml:space="preserve">= </t>
        </r>
        <r>
          <rPr>
            <b/>
            <sz val="14"/>
            <color rgb="FFFF0000"/>
            <rFont val="Symbol"/>
            <family val="1"/>
            <charset val="2"/>
          </rPr>
          <t>h</t>
        </r>
        <r>
          <rPr>
            <b/>
            <sz val="14"/>
            <color rgb="FFFF0000"/>
            <rFont val="Tahoma"/>
            <family val="2"/>
          </rPr>
          <t>/(</t>
        </r>
        <r>
          <rPr>
            <b/>
            <sz val="14"/>
            <color rgb="FFFF0000"/>
            <rFont val="Symbol"/>
            <family val="1"/>
            <charset val="2"/>
          </rPr>
          <t>h</t>
        </r>
        <r>
          <rPr>
            <b/>
            <vertAlign val="subscript"/>
            <sz val="14"/>
            <color rgb="FFFF0000"/>
            <rFont val="Tahoma"/>
            <family val="2"/>
          </rPr>
          <t>id</t>
        </r>
        <r>
          <rPr>
            <b/>
            <sz val="14"/>
            <color rgb="FFFF0000"/>
            <rFont val="Tahoma"/>
            <family val="2"/>
          </rPr>
          <t>*</t>
        </r>
        <r>
          <rPr>
            <b/>
            <sz val="14"/>
            <color rgb="FFFF0000"/>
            <rFont val="Symbol"/>
            <family val="1"/>
            <charset val="2"/>
          </rPr>
          <t>h</t>
        </r>
        <r>
          <rPr>
            <b/>
            <vertAlign val="subscript"/>
            <sz val="14"/>
            <color rgb="FFFF0000"/>
            <rFont val="Tahoma"/>
            <family val="2"/>
          </rPr>
          <t>mv</t>
        </r>
        <r>
          <rPr>
            <b/>
            <sz val="14"/>
            <color rgb="FFFF0000"/>
            <rFont val="Tahoma"/>
            <family val="2"/>
          </rPr>
          <t>)</t>
        </r>
        <r>
          <rPr>
            <b/>
            <sz val="12"/>
            <color rgb="FF000000"/>
            <rFont val="Tahoma"/>
            <family val="2"/>
          </rPr>
          <t xml:space="preserve">
</t>
        </r>
        <r>
          <rPr>
            <b/>
            <sz val="12"/>
            <color rgb="FF000000"/>
            <rFont val="Tahoma"/>
            <family val="2"/>
          </rPr>
          <t xml:space="preserve">assumendo per </t>
        </r>
        <r>
          <rPr>
            <b/>
            <sz val="14"/>
            <color rgb="FFFF0000"/>
            <rFont val="Symbol"/>
            <family val="1"/>
            <charset val="2"/>
          </rPr>
          <t>h</t>
        </r>
        <r>
          <rPr>
            <b/>
            <vertAlign val="subscript"/>
            <sz val="14"/>
            <color rgb="FFFF0000"/>
            <rFont val="Tahoma"/>
            <family val="2"/>
          </rPr>
          <t>v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2"/>
            <color rgb="FF000000"/>
            <rFont val="Tahoma"/>
            <family val="2"/>
          </rPr>
          <t>il valore suggerito dalle correlazioni precedenti.</t>
        </r>
      </text>
    </comment>
  </commentList>
</comments>
</file>

<file path=xl/sharedStrings.xml><?xml version="1.0" encoding="utf-8"?>
<sst xmlns="http://schemas.openxmlformats.org/spreadsheetml/2006/main" count="82" uniqueCount="69">
  <si>
    <t>B</t>
  </si>
  <si>
    <t>poli</t>
  </si>
  <si>
    <r>
      <t>Q</t>
    </r>
    <r>
      <rPr>
        <sz val="12"/>
        <rFont val="Arial"/>
        <family val="2"/>
      </rPr>
      <t xml:space="preserve">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/s)</t>
    </r>
  </si>
  <si>
    <r>
      <t>H</t>
    </r>
    <r>
      <rPr>
        <sz val="12"/>
        <rFont val="Arial"/>
        <family val="2"/>
      </rPr>
      <t xml:space="preserve"> (m)</t>
    </r>
  </si>
  <si>
    <r>
      <t>f</t>
    </r>
    <r>
      <rPr>
        <sz val="12"/>
        <rFont val="Arial"/>
        <family val="2"/>
      </rPr>
      <t xml:space="preserve"> (Hz)</t>
    </r>
  </si>
  <si>
    <r>
      <t xml:space="preserve">s </t>
    </r>
    <r>
      <rPr>
        <sz val="12"/>
        <rFont val="Arial"/>
        <family val="2"/>
      </rPr>
      <t>%</t>
    </r>
  </si>
  <si>
    <r>
      <t>n</t>
    </r>
    <r>
      <rPr>
        <sz val="12"/>
        <rFont val="Arial"/>
        <family val="2"/>
      </rPr>
      <t xml:space="preserve"> (giri/min)</t>
    </r>
  </si>
  <si>
    <t>k  ≥ 1</t>
  </si>
  <si>
    <t>K  &lt;  1</t>
  </si>
  <si>
    <t>y</t>
  </si>
  <si>
    <t>f</t>
  </si>
  <si>
    <t>0.012 ≤ Q &lt; 0.03</t>
  </si>
  <si>
    <t>0.03 ≤ Q &lt; 0.06</t>
  </si>
  <si>
    <t>0.06 ≤ Q &lt; 0.18</t>
  </si>
  <si>
    <t>0.18 ≤ Q &lt; 0.6</t>
  </si>
  <si>
    <t>Q ≥ 0.6</t>
  </si>
  <si>
    <t>h</t>
  </si>
  <si>
    <t>BM</t>
  </si>
  <si>
    <r>
      <t>h</t>
    </r>
    <r>
      <rPr>
        <b/>
        <vertAlign val="subscript"/>
        <sz val="12"/>
        <rFont val="Arial"/>
        <family val="2"/>
      </rPr>
      <t>id</t>
    </r>
  </si>
  <si>
    <r>
      <t>D</t>
    </r>
    <r>
      <rPr>
        <b/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(m)</t>
    </r>
  </si>
  <si>
    <r>
      <t>B</t>
    </r>
    <r>
      <rPr>
        <b/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(m)</t>
    </r>
  </si>
  <si>
    <r>
      <t>U</t>
    </r>
    <r>
      <rPr>
        <b/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(m/s)</t>
    </r>
  </si>
  <si>
    <r>
      <t>w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(rad/s)</t>
    </r>
  </si>
  <si>
    <r>
      <t>NPSH</t>
    </r>
    <r>
      <rPr>
        <b/>
        <vertAlign val="subscript"/>
        <sz val="12"/>
        <rFont val="Arial"/>
        <family val="2"/>
      </rPr>
      <t>min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(m)</t>
    </r>
  </si>
  <si>
    <r>
      <t>D</t>
    </r>
    <r>
      <rPr>
        <b/>
        <vertAlign val="subscript"/>
        <sz val="12"/>
        <rFont val="Arial"/>
        <family val="2"/>
      </rPr>
      <t xml:space="preserve">0 </t>
    </r>
    <r>
      <rPr>
        <sz val="12"/>
        <rFont val="Arial"/>
        <family val="2"/>
      </rPr>
      <t>(m)</t>
    </r>
  </si>
  <si>
    <r>
      <t>D</t>
    </r>
    <r>
      <rPr>
        <b/>
        <vertAlign val="subscript"/>
        <sz val="12"/>
        <rFont val="Arial"/>
        <family val="2"/>
      </rPr>
      <t>0 opt NPSH</t>
    </r>
    <r>
      <rPr>
        <sz val="12"/>
        <rFont val="Arial"/>
        <family val="2"/>
      </rPr>
      <t xml:space="preserve"> (m)</t>
    </r>
  </si>
  <si>
    <r>
      <t>D</t>
    </r>
    <r>
      <rPr>
        <b/>
        <vertAlign val="subscript"/>
        <sz val="12"/>
        <rFont val="Arial"/>
        <family val="2"/>
      </rPr>
      <t xml:space="preserve">0 opt </t>
    </r>
    <r>
      <rPr>
        <b/>
        <vertAlign val="subscript"/>
        <sz val="12"/>
        <rFont val="Symbol"/>
        <family val="1"/>
        <charset val="2"/>
      </rPr>
      <t>h</t>
    </r>
    <r>
      <rPr>
        <b/>
        <sz val="12"/>
        <rFont val="Arial"/>
        <family val="2"/>
      </rPr>
      <t xml:space="preserve"> (m)</t>
    </r>
  </si>
  <si>
    <t>N stadi</t>
  </si>
  <si>
    <r>
      <t>t</t>
    </r>
    <r>
      <rPr>
        <b/>
        <vertAlign val="subscript"/>
        <sz val="12"/>
        <rFont val="Arial"/>
        <family val="2"/>
      </rPr>
      <t>amm</t>
    </r>
    <r>
      <rPr>
        <b/>
        <sz val="12"/>
        <rFont val="Arial"/>
        <family val="2"/>
      </rPr>
      <t xml:space="preserve"> (N/m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</si>
  <si>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r>
      <t>D</t>
    </r>
    <r>
      <rPr>
        <b/>
        <vertAlign val="subscript"/>
        <sz val="12"/>
        <rFont val="Arial"/>
        <family val="2"/>
      </rPr>
      <t>albero</t>
    </r>
    <r>
      <rPr>
        <b/>
        <sz val="12"/>
        <rFont val="Arial"/>
        <family val="2"/>
      </rPr>
      <t xml:space="preserve"> (mm)</t>
    </r>
  </si>
  <si>
    <r>
      <t>D</t>
    </r>
    <r>
      <rPr>
        <b/>
        <vertAlign val="subscript"/>
        <sz val="12"/>
        <rFont val="Arial"/>
        <family val="2"/>
      </rPr>
      <t>M i</t>
    </r>
    <r>
      <rPr>
        <b/>
        <sz val="12"/>
        <rFont val="Arial"/>
        <family val="2"/>
      </rPr>
      <t xml:space="preserve"> (mm)</t>
    </r>
  </si>
  <si>
    <r>
      <t>D</t>
    </r>
    <r>
      <rPr>
        <b/>
        <vertAlign val="subscript"/>
        <sz val="12"/>
        <rFont val="Arial"/>
        <family val="2"/>
      </rPr>
      <t>M i+1</t>
    </r>
    <r>
      <rPr>
        <b/>
        <sz val="12"/>
        <rFont val="Arial"/>
        <family val="2"/>
      </rPr>
      <t xml:space="preserve"> (mm)</t>
    </r>
  </si>
  <si>
    <t>INPUT</t>
  </si>
  <si>
    <t>VALORI DI RIFERIMENTO</t>
  </si>
  <si>
    <t>VALORI CALCOLATI</t>
  </si>
  <si>
    <r>
      <t>D</t>
    </r>
    <r>
      <rPr>
        <b/>
        <vertAlign val="subscript"/>
        <sz val="12"/>
        <rFont val="Arial"/>
        <family val="2"/>
      </rPr>
      <t>M</t>
    </r>
    <r>
      <rPr>
        <b/>
        <sz val="12"/>
        <rFont val="Arial"/>
        <family val="2"/>
      </rPr>
      <t>/D</t>
    </r>
    <r>
      <rPr>
        <b/>
        <vertAlign val="subscript"/>
        <sz val="12"/>
        <rFont val="Arial"/>
        <family val="2"/>
      </rPr>
      <t>albero</t>
    </r>
  </si>
  <si>
    <r>
      <t>z</t>
    </r>
    <r>
      <rPr>
        <b/>
        <sz val="12"/>
        <rFont val="Arial"/>
        <family val="2"/>
      </rPr>
      <t xml:space="preserve"> = </t>
    </r>
    <r>
      <rPr>
        <b/>
        <sz val="12"/>
        <rFont val="Arial"/>
        <family val="2"/>
      </rPr>
      <t>1- (D</t>
    </r>
    <r>
      <rPr>
        <b/>
        <vertAlign val="subscript"/>
        <sz val="12"/>
        <rFont val="Arial"/>
        <family val="2"/>
      </rPr>
      <t>M</t>
    </r>
    <r>
      <rPr>
        <b/>
        <sz val="12"/>
        <rFont val="Arial"/>
        <family val="2"/>
      </rPr>
      <t>/D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)</t>
    </r>
    <r>
      <rPr>
        <b/>
        <vertAlign val="superscript"/>
        <sz val="12"/>
        <rFont val="Arial"/>
        <family val="2"/>
      </rPr>
      <t>2</t>
    </r>
  </si>
  <si>
    <r>
      <t>l</t>
    </r>
    <r>
      <rPr>
        <b/>
        <vertAlign val="subscript"/>
        <sz val="12"/>
        <rFont val="Arial"/>
        <family val="2"/>
      </rPr>
      <t>m</t>
    </r>
  </si>
  <si>
    <r>
      <t>l</t>
    </r>
    <r>
      <rPr>
        <b/>
        <vertAlign val="subscript"/>
        <sz val="12"/>
        <rFont val="Arial"/>
        <family val="2"/>
      </rPr>
      <t>w</t>
    </r>
  </si>
  <si>
    <r>
      <t>k</t>
    </r>
    <r>
      <rPr>
        <b/>
        <vertAlign val="subscript"/>
        <sz val="12"/>
        <rFont val="Arial"/>
        <family val="2"/>
      </rPr>
      <t>m</t>
    </r>
  </si>
  <si>
    <r>
      <t>(D</t>
    </r>
    <r>
      <rPr>
        <b/>
        <vertAlign val="subscript"/>
        <sz val="12"/>
        <rFont val="Arial"/>
        <family val="2"/>
      </rPr>
      <t>M</t>
    </r>
    <r>
      <rPr>
        <b/>
        <sz val="12"/>
        <rFont val="Arial"/>
        <family val="2"/>
      </rPr>
      <t>/D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)</t>
    </r>
    <r>
      <rPr>
        <b/>
        <vertAlign val="subscript"/>
        <sz val="12"/>
        <rFont val="Arial"/>
        <family val="2"/>
      </rPr>
      <t xml:space="preserve"> i</t>
    </r>
  </si>
  <si>
    <r>
      <t>(D</t>
    </r>
    <r>
      <rPr>
        <b/>
        <vertAlign val="subscript"/>
        <sz val="12"/>
        <rFont val="Arial"/>
        <family val="2"/>
      </rPr>
      <t>M</t>
    </r>
    <r>
      <rPr>
        <b/>
        <sz val="12"/>
        <rFont val="Arial"/>
        <family val="2"/>
      </rPr>
      <t>/D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)</t>
    </r>
    <r>
      <rPr>
        <b/>
        <vertAlign val="subscript"/>
        <sz val="12"/>
        <rFont val="Arial"/>
        <family val="2"/>
      </rPr>
      <t xml:space="preserve"> i+1</t>
    </r>
  </si>
  <si>
    <r>
      <t>h</t>
    </r>
    <r>
      <rPr>
        <b/>
        <vertAlign val="subscript"/>
        <sz val="12"/>
        <rFont val="Arial"/>
        <family val="2"/>
      </rPr>
      <t>id</t>
    </r>
    <r>
      <rPr>
        <b/>
        <sz val="12"/>
        <rFont val="Symbol"/>
        <family val="1"/>
        <charset val="2"/>
      </rPr>
      <t xml:space="preserve"> = h/h</t>
    </r>
    <r>
      <rPr>
        <b/>
        <vertAlign val="subscript"/>
        <sz val="12"/>
        <rFont val="Arial"/>
        <family val="2"/>
      </rPr>
      <t>v</t>
    </r>
    <r>
      <rPr>
        <b/>
        <sz val="12"/>
        <rFont val="Symbol"/>
        <family val="1"/>
        <charset val="2"/>
      </rPr>
      <t>/h</t>
    </r>
    <r>
      <rPr>
        <b/>
        <vertAlign val="subscript"/>
        <sz val="12"/>
        <rFont val="Arial"/>
        <family val="2"/>
      </rPr>
      <t>mv</t>
    </r>
  </si>
  <si>
    <t>LOOP ITERATIVO</t>
  </si>
  <si>
    <r>
      <t>(D</t>
    </r>
    <r>
      <rPr>
        <b/>
        <vertAlign val="subscript"/>
        <sz val="12"/>
        <rFont val="Arial"/>
        <family val="2"/>
      </rPr>
      <t>M</t>
    </r>
    <r>
      <rPr>
        <b/>
        <sz val="12"/>
        <rFont val="Arial"/>
        <family val="2"/>
      </rPr>
      <t>/D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)</t>
    </r>
  </si>
  <si>
    <r>
      <t>D</t>
    </r>
    <r>
      <rPr>
        <b/>
        <vertAlign val="subscript"/>
        <sz val="12"/>
        <rFont val="Arial"/>
        <family val="2"/>
      </rPr>
      <t>o</t>
    </r>
    <r>
      <rPr>
        <b/>
        <sz val="12"/>
        <rFont val="Arial"/>
        <family val="2"/>
      </rPr>
      <t xml:space="preserve"> ottimo per  NPSH</t>
    </r>
  </si>
  <si>
    <r>
      <t>W</t>
    </r>
    <r>
      <rPr>
        <b/>
        <vertAlign val="subscript"/>
        <sz val="12"/>
        <rFont val="Arial"/>
        <family val="2"/>
      </rPr>
      <t xml:space="preserve">t corona </t>
    </r>
    <r>
      <rPr>
        <b/>
        <sz val="12"/>
        <rFont val="Arial"/>
        <family val="2"/>
      </rPr>
      <t>/ W</t>
    </r>
    <r>
      <rPr>
        <b/>
        <vertAlign val="subscript"/>
        <sz val="12"/>
        <rFont val="Arial"/>
        <family val="2"/>
      </rPr>
      <t>t albero</t>
    </r>
  </si>
  <si>
    <r>
      <t xml:space="preserve">NPSH </t>
    </r>
    <r>
      <rPr>
        <sz val="12"/>
        <rFont val="Arial"/>
        <family val="2"/>
      </rPr>
      <t>(m)</t>
    </r>
  </si>
  <si>
    <r>
      <t>D</t>
    </r>
    <r>
      <rPr>
        <b/>
        <vertAlign val="subscript"/>
        <sz val="12"/>
        <rFont val="Arial"/>
        <family val="2"/>
      </rPr>
      <t>M</t>
    </r>
    <r>
      <rPr>
        <b/>
        <sz val="12"/>
        <rFont val="Arial"/>
        <family val="2"/>
      </rPr>
      <t xml:space="preserve"> (m)</t>
    </r>
  </si>
  <si>
    <r>
      <t xml:space="preserve">y </t>
    </r>
    <r>
      <rPr>
        <vertAlign val="subscript"/>
        <sz val="16"/>
        <rFont val="Arial"/>
        <family val="2"/>
      </rPr>
      <t>Ventrone</t>
    </r>
  </si>
  <si>
    <r>
      <t xml:space="preserve">y </t>
    </r>
    <r>
      <rPr>
        <vertAlign val="subscript"/>
        <sz val="16"/>
        <rFont val="Arial"/>
        <family val="2"/>
      </rPr>
      <t>KSB</t>
    </r>
  </si>
  <si>
    <r>
      <t xml:space="preserve">f </t>
    </r>
    <r>
      <rPr>
        <vertAlign val="subscript"/>
        <sz val="16"/>
        <rFont val="Arial"/>
        <family val="2"/>
      </rPr>
      <t>Ventrone</t>
    </r>
  </si>
  <si>
    <r>
      <t xml:space="preserve">h </t>
    </r>
    <r>
      <rPr>
        <vertAlign val="subscript"/>
        <sz val="16"/>
        <rFont val="Arial"/>
        <family val="2"/>
      </rPr>
      <t>Ventrone</t>
    </r>
  </si>
  <si>
    <r>
      <t xml:space="preserve">h </t>
    </r>
    <r>
      <rPr>
        <b/>
        <vertAlign val="subscript"/>
        <sz val="16"/>
        <rFont val="Arial"/>
        <family val="2"/>
      </rPr>
      <t xml:space="preserve">v </t>
    </r>
    <r>
      <rPr>
        <vertAlign val="subscript"/>
        <sz val="16"/>
        <rFont val="Arial"/>
        <family val="2"/>
      </rPr>
      <t>Ventrone</t>
    </r>
  </si>
  <si>
    <r>
      <t>h</t>
    </r>
    <r>
      <rPr>
        <b/>
        <vertAlign val="subscript"/>
        <sz val="16"/>
        <rFont val="Arial"/>
        <family val="2"/>
      </rPr>
      <t xml:space="preserve">mv </t>
    </r>
    <r>
      <rPr>
        <vertAlign val="subscript"/>
        <sz val="16"/>
        <rFont val="Arial"/>
        <family val="2"/>
      </rPr>
      <t>Ventrone</t>
    </r>
  </si>
  <si>
    <r>
      <t>h</t>
    </r>
    <r>
      <rPr>
        <b/>
        <vertAlign val="subscript"/>
        <sz val="16"/>
        <rFont val="Arial"/>
        <family val="2"/>
      </rPr>
      <t xml:space="preserve">id </t>
    </r>
    <r>
      <rPr>
        <vertAlign val="subscript"/>
        <sz val="16"/>
        <rFont val="Arial"/>
        <family val="2"/>
      </rPr>
      <t>Anderson</t>
    </r>
  </si>
  <si>
    <r>
      <t xml:space="preserve">h </t>
    </r>
    <r>
      <rPr>
        <vertAlign val="subscript"/>
        <sz val="16"/>
        <rFont val="Arial"/>
        <family val="2"/>
      </rPr>
      <t>KSB</t>
    </r>
  </si>
  <si>
    <r>
      <t>B</t>
    </r>
    <r>
      <rPr>
        <vertAlign val="subscript"/>
        <sz val="12"/>
        <rFont val="Arial"/>
        <family val="2"/>
      </rPr>
      <t>1</t>
    </r>
  </si>
  <si>
    <r>
      <t>B</t>
    </r>
    <r>
      <rPr>
        <vertAlign val="subscript"/>
        <sz val="12"/>
        <rFont val="Arial"/>
        <family val="2"/>
      </rPr>
      <t>2</t>
    </r>
    <r>
      <rPr>
        <sz val="10"/>
        <rFont val="Arial"/>
        <family val="2"/>
      </rPr>
      <t/>
    </r>
  </si>
  <si>
    <r>
      <t>B</t>
    </r>
    <r>
      <rPr>
        <vertAlign val="subscript"/>
        <sz val="12"/>
        <rFont val="Arial"/>
        <family val="2"/>
      </rPr>
      <t>3</t>
    </r>
    <r>
      <rPr>
        <sz val="10"/>
        <rFont val="Arial"/>
        <family val="2"/>
      </rPr>
      <t/>
    </r>
  </si>
  <si>
    <r>
      <t>K</t>
    </r>
    <r>
      <rPr>
        <sz val="16"/>
        <rFont val="Arial"/>
        <family val="2"/>
      </rPr>
      <t xml:space="preserve"> </t>
    </r>
    <r>
      <rPr>
        <vertAlign val="subscript"/>
        <sz val="16"/>
        <rFont val="Arial"/>
        <family val="2"/>
      </rPr>
      <t>tipico</t>
    </r>
  </si>
  <si>
    <r>
      <t>K</t>
    </r>
    <r>
      <rPr>
        <sz val="14"/>
        <rFont val="Arial"/>
        <family val="2"/>
      </rPr>
      <t xml:space="preserve"> </t>
    </r>
    <r>
      <rPr>
        <vertAlign val="subscript"/>
        <sz val="14"/>
        <rFont val="Arial"/>
        <family val="2"/>
      </rPr>
      <t>tipico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&lt;</t>
    </r>
    <r>
      <rPr>
        <sz val="14"/>
        <rFont val="Arial"/>
        <family val="2"/>
      </rPr>
      <t xml:space="preserve"> 2.5</t>
    </r>
  </si>
  <si>
    <r>
      <t>Q</t>
    </r>
    <r>
      <rPr>
        <sz val="12"/>
        <rFont val="Arial"/>
        <family val="2"/>
      </rPr>
      <t xml:space="preserve"> (l/s)</t>
    </r>
  </si>
  <si>
    <r>
      <t>Q &lt; 0.012</t>
    </r>
    <r>
      <rPr>
        <sz val="12"/>
        <rFont val="Arial"/>
        <family val="2"/>
      </rPr>
      <t xml:space="preserve"> 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/s)</t>
    </r>
  </si>
  <si>
    <r>
      <t xml:space="preserve">Si ponga </t>
    </r>
    <r>
      <rPr>
        <b/>
        <sz val="16"/>
        <color indexed="10"/>
        <rFont val="Symbol"/>
        <family val="1"/>
        <charset val="2"/>
      </rPr>
      <t>h</t>
    </r>
    <r>
      <rPr>
        <b/>
        <vertAlign val="subscript"/>
        <sz val="16"/>
        <color indexed="10"/>
        <rFont val="Arial"/>
        <family val="2"/>
      </rPr>
      <t xml:space="preserve">id </t>
    </r>
    <r>
      <rPr>
        <b/>
        <sz val="16"/>
        <color indexed="10"/>
        <rFont val="Arial"/>
        <family val="2"/>
      </rPr>
      <t>non inferiore a 0.82</t>
    </r>
  </si>
  <si>
    <r>
      <t xml:space="preserve">h </t>
    </r>
    <r>
      <rPr>
        <b/>
        <vertAlign val="subscript"/>
        <sz val="12"/>
        <rFont val="Arial"/>
        <family val="2"/>
      </rPr>
      <t>mv</t>
    </r>
  </si>
  <si>
    <r>
      <t>h</t>
    </r>
    <r>
      <rPr>
        <b/>
        <vertAlign val="subscript"/>
        <sz val="12"/>
        <rFont val="Arial"/>
        <family val="2"/>
      </rPr>
      <t>v</t>
    </r>
  </si>
  <si>
    <t>SOLO COEFFICIENTI PER IL CALCOLO DEI RENDIMENTI (DA NON CONFONDERE CON LARGHEZZA GIRANTE ALL'USCITA)</t>
  </si>
  <si>
    <r>
      <t>D</t>
    </r>
    <r>
      <rPr>
        <b/>
        <vertAlign val="subscript"/>
        <sz val="12"/>
        <rFont val="Arial"/>
        <family val="2"/>
      </rPr>
      <t>o</t>
    </r>
    <r>
      <rPr>
        <b/>
        <sz val="12"/>
        <rFont val="Arial"/>
        <family val="2"/>
      </rPr>
      <t xml:space="preserve"> ottimo per rendimento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</si>
</sst>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0"/>
    <numFmt numFmtId="166" formatCode="0.000"/>
    <numFmt numFmtId="167" formatCode="0.000000"/>
    <numFmt numFmtId="168" formatCode="0.00000E+00"/>
  </numFmts>
  <fonts count="38" x14ac:knownFonts="1">
    <font>
      <sz val="10"/>
      <name val="Arial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b/>
      <sz val="12"/>
      <name val="Symbol"/>
      <family val="1"/>
      <charset val="2"/>
    </font>
    <font>
      <b/>
      <vertAlign val="subscript"/>
      <sz val="12"/>
      <name val="Arial"/>
      <family val="2"/>
    </font>
    <font>
      <b/>
      <vertAlign val="subscript"/>
      <sz val="12"/>
      <name val="Symbol"/>
      <family val="1"/>
      <charset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vertAlign val="subscript"/>
      <sz val="12"/>
      <name val="Arial"/>
      <family val="2"/>
    </font>
    <font>
      <b/>
      <sz val="14"/>
      <name val="Arial"/>
      <family val="2"/>
    </font>
    <font>
      <b/>
      <sz val="12"/>
      <color indexed="81"/>
      <name val="Tahoma"/>
      <family val="2"/>
    </font>
    <font>
      <b/>
      <vertAlign val="subscript"/>
      <sz val="12"/>
      <color indexed="81"/>
      <name val="Tahom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6"/>
      <color indexed="10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sz val="12"/>
      <color indexed="17"/>
      <name val="Arial"/>
      <family val="2"/>
    </font>
    <font>
      <vertAlign val="subscript"/>
      <sz val="14"/>
      <name val="Arial"/>
      <family val="2"/>
    </font>
    <font>
      <b/>
      <sz val="16"/>
      <name val="Symbol"/>
      <family val="1"/>
      <charset val="2"/>
    </font>
    <font>
      <vertAlign val="subscript"/>
      <sz val="16"/>
      <name val="Arial"/>
      <family val="2"/>
    </font>
    <font>
      <b/>
      <vertAlign val="subscript"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6"/>
      <color indexed="10"/>
      <name val="Symbol"/>
      <family val="1"/>
      <charset val="2"/>
    </font>
    <font>
      <b/>
      <vertAlign val="subscript"/>
      <sz val="16"/>
      <color indexed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Tahoma"/>
      <family val="2"/>
    </font>
    <font>
      <b/>
      <sz val="14"/>
      <color rgb="FFFF0000"/>
      <name val="Symbol"/>
      <family val="1"/>
      <charset val="2"/>
    </font>
    <font>
      <b/>
      <vertAlign val="subscript"/>
      <sz val="14"/>
      <color rgb="FFFF0000"/>
      <name val="Tahoma"/>
      <family val="2"/>
    </font>
    <font>
      <b/>
      <sz val="14"/>
      <color rgb="FFFF0000"/>
      <name val="Tahoma"/>
      <family val="2"/>
    </font>
    <font>
      <b/>
      <sz val="14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7"/>
      </left>
      <right/>
      <top style="double">
        <color indexed="17"/>
      </top>
      <bottom style="double">
        <color indexed="17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/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/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7"/>
      </left>
      <right/>
      <top/>
      <bottom/>
      <diagonal/>
    </border>
    <border>
      <left style="double">
        <color indexed="17"/>
      </left>
      <right style="thin">
        <color indexed="17"/>
      </right>
      <top style="double">
        <color indexed="17"/>
      </top>
      <bottom style="thin">
        <color indexed="17"/>
      </bottom>
      <diagonal/>
    </border>
    <border>
      <left style="thin">
        <color indexed="17"/>
      </left>
      <right style="double">
        <color indexed="17"/>
      </right>
      <top style="double">
        <color indexed="17"/>
      </top>
      <bottom style="thin">
        <color indexed="17"/>
      </bottom>
      <diagonal/>
    </border>
    <border>
      <left style="double">
        <color indexed="17"/>
      </left>
      <right style="thin">
        <color indexed="17"/>
      </right>
      <top style="thin">
        <color indexed="17"/>
      </top>
      <bottom style="double">
        <color indexed="17"/>
      </bottom>
      <diagonal/>
    </border>
    <border>
      <left style="thin">
        <color indexed="17"/>
      </left>
      <right style="double">
        <color indexed="17"/>
      </right>
      <top style="thin">
        <color indexed="17"/>
      </top>
      <bottom style="double">
        <color indexed="17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/>
      <right style="double">
        <color indexed="12"/>
      </right>
      <top style="double">
        <color indexed="12"/>
      </top>
      <bottom style="double">
        <color indexed="12"/>
      </bottom>
      <diagonal/>
    </border>
    <border>
      <left/>
      <right/>
      <top style="double">
        <color indexed="17"/>
      </top>
      <bottom/>
      <diagonal/>
    </border>
    <border>
      <left style="double">
        <color indexed="12"/>
      </left>
      <right/>
      <top style="double">
        <color indexed="12"/>
      </top>
      <bottom style="double">
        <color indexed="12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7"/>
      </left>
      <right/>
      <top style="double">
        <color indexed="17"/>
      </top>
      <bottom/>
      <diagonal/>
    </border>
    <border>
      <left/>
      <right style="double">
        <color indexed="10"/>
      </right>
      <top style="double">
        <color indexed="10"/>
      </top>
      <bottom style="thin">
        <color indexed="10"/>
      </bottom>
      <diagonal/>
    </border>
    <border>
      <left/>
      <right style="thin">
        <color indexed="10"/>
      </right>
      <top style="double">
        <color indexed="10"/>
      </top>
      <bottom style="thin">
        <color indexed="10"/>
      </bottom>
      <diagonal/>
    </border>
    <border>
      <left/>
      <right/>
      <top style="double">
        <color indexed="12"/>
      </top>
      <bottom/>
      <diagonal/>
    </border>
    <border>
      <left style="thin">
        <color indexed="10"/>
      </left>
      <right style="thin">
        <color indexed="10"/>
      </right>
      <top style="double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double">
        <color indexed="17"/>
      </left>
      <right style="double">
        <color indexed="17"/>
      </right>
      <top/>
      <bottom style="double">
        <color indexed="17"/>
      </bottom>
      <diagonal/>
    </border>
    <border>
      <left style="double">
        <color indexed="12"/>
      </left>
      <right/>
      <top/>
      <bottom/>
      <diagonal/>
    </border>
    <border>
      <left style="double">
        <color indexed="10"/>
      </left>
      <right/>
      <top/>
      <bottom/>
      <diagonal/>
    </border>
    <border>
      <left style="double">
        <color indexed="10"/>
      </left>
      <right/>
      <top style="double">
        <color indexed="10"/>
      </top>
      <bottom style="thin">
        <color indexed="10"/>
      </bottom>
      <diagonal/>
    </border>
    <border>
      <left/>
      <right style="thin">
        <color indexed="10"/>
      </right>
      <top style="double">
        <color indexed="10"/>
      </top>
      <bottom/>
      <diagonal/>
    </border>
    <border>
      <left style="double">
        <color indexed="17"/>
      </left>
      <right style="double">
        <color indexed="17"/>
      </right>
      <top style="double">
        <color indexed="12"/>
      </top>
      <bottom style="double">
        <color indexed="17"/>
      </bottom>
      <diagonal/>
    </border>
    <border>
      <left/>
      <right/>
      <top style="thin">
        <color indexed="10"/>
      </top>
      <bottom style="double">
        <color indexed="12"/>
      </bottom>
      <diagonal/>
    </border>
    <border>
      <left/>
      <right style="double">
        <color indexed="17"/>
      </right>
      <top/>
      <bottom style="double">
        <color indexed="17"/>
      </bottom>
      <diagonal/>
    </border>
    <border>
      <left style="double">
        <color indexed="17"/>
      </left>
      <right/>
      <top style="double">
        <color indexed="17"/>
      </top>
      <bottom/>
      <diagonal/>
    </border>
    <border>
      <left style="thin">
        <color indexed="10"/>
      </left>
      <right/>
      <top style="double">
        <color indexed="12"/>
      </top>
      <bottom/>
      <diagonal/>
    </border>
    <border>
      <left style="thin">
        <color indexed="17"/>
      </left>
      <right/>
      <top style="thin">
        <color indexed="17"/>
      </top>
      <bottom style="double">
        <color indexed="17"/>
      </bottom>
      <diagonal/>
    </border>
    <border>
      <left/>
      <right style="thin">
        <color indexed="17"/>
      </right>
      <top style="thin">
        <color indexed="17"/>
      </top>
      <bottom style="double">
        <color indexed="17"/>
      </bottom>
      <diagonal/>
    </border>
    <border>
      <left/>
      <right style="thin">
        <color indexed="17"/>
      </right>
      <top style="double">
        <color indexed="17"/>
      </top>
      <bottom/>
      <diagonal/>
    </border>
    <border>
      <left style="thin">
        <color indexed="64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2"/>
      </left>
      <right style="double">
        <color indexed="12"/>
      </right>
      <top/>
      <bottom style="double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/>
    <xf numFmtId="167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65" fontId="5" fillId="0" borderId="0" xfId="0" applyNumberFormat="1" applyFont="1"/>
    <xf numFmtId="165" fontId="5" fillId="0" borderId="21" xfId="0" applyNumberFormat="1" applyFont="1" applyBorder="1" applyAlignment="1">
      <alignment horizontal="center"/>
    </xf>
    <xf numFmtId="168" fontId="5" fillId="0" borderId="0" xfId="0" applyNumberFormat="1" applyFont="1"/>
    <xf numFmtId="0" fontId="3" fillId="2" borderId="4" xfId="0" applyFont="1" applyFill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166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165" fontId="5" fillId="0" borderId="25" xfId="0" applyNumberFormat="1" applyFont="1" applyBorder="1" applyAlignment="1">
      <alignment horizontal="center"/>
    </xf>
    <xf numFmtId="164" fontId="5" fillId="0" borderId="0" xfId="0" applyNumberFormat="1" applyFont="1"/>
    <xf numFmtId="165" fontId="5" fillId="0" borderId="23" xfId="0" applyNumberFormat="1" applyFont="1" applyBorder="1" applyAlignment="1">
      <alignment horizontal="center"/>
    </xf>
    <xf numFmtId="1" fontId="5" fillId="0" borderId="23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6" xfId="0" applyFont="1" applyBorder="1"/>
    <xf numFmtId="0" fontId="5" fillId="0" borderId="13" xfId="0" applyFont="1" applyBorder="1"/>
    <xf numFmtId="0" fontId="5" fillId="2" borderId="13" xfId="0" applyFont="1" applyFill="1" applyBorder="1"/>
    <xf numFmtId="0" fontId="5" fillId="2" borderId="32" xfId="0" applyFont="1" applyFill="1" applyBorder="1"/>
    <xf numFmtId="0" fontId="5" fillId="0" borderId="15" xfId="0" applyFont="1" applyBorder="1"/>
    <xf numFmtId="0" fontId="5" fillId="0" borderId="33" xfId="0" applyFont="1" applyBorder="1"/>
    <xf numFmtId="0" fontId="20" fillId="0" borderId="0" xfId="0" applyFont="1"/>
    <xf numFmtId="0" fontId="5" fillId="0" borderId="34" xfId="0" applyFont="1" applyBorder="1"/>
    <xf numFmtId="0" fontId="5" fillId="0" borderId="8" xfId="0" applyFont="1" applyBorder="1"/>
    <xf numFmtId="164" fontId="5" fillId="0" borderId="29" xfId="0" applyNumberFormat="1" applyFont="1" applyBorder="1" applyAlignment="1">
      <alignment horizontal="center"/>
    </xf>
    <xf numFmtId="166" fontId="5" fillId="0" borderId="26" xfId="0" applyNumberFormat="1" applyFont="1" applyBorder="1" applyAlignment="1">
      <alignment horizontal="center"/>
    </xf>
    <xf numFmtId="166" fontId="5" fillId="0" borderId="33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5" fillId="0" borderId="35" xfId="0" applyFont="1" applyBorder="1"/>
    <xf numFmtId="165" fontId="5" fillId="0" borderId="36" xfId="0" applyNumberFormat="1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6" fontId="5" fillId="0" borderId="4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66" fontId="6" fillId="0" borderId="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9" fillId="2" borderId="4" xfId="0" applyNumberFormat="1" applyFont="1" applyFill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9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165" fontId="5" fillId="3" borderId="19" xfId="0" applyNumberFormat="1" applyFont="1" applyFill="1" applyBorder="1" applyAlignment="1">
      <alignment horizontal="center"/>
    </xf>
    <xf numFmtId="1" fontId="5" fillId="4" borderId="23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165" fontId="5" fillId="4" borderId="11" xfId="0" applyNumberFormat="1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>
      <alignment horizontal="center" vertical="center"/>
    </xf>
    <xf numFmtId="165" fontId="5" fillId="4" borderId="9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41" xfId="0" applyFont="1" applyBorder="1" applyAlignment="1">
      <alignment horizontal="center" vertical="center"/>
    </xf>
    <xf numFmtId="165" fontId="5" fillId="4" borderId="20" xfId="0" applyNumberFormat="1" applyFont="1" applyFill="1" applyBorder="1" applyAlignment="1">
      <alignment horizontal="center" vertical="center"/>
    </xf>
    <xf numFmtId="165" fontId="5" fillId="4" borderId="27" xfId="0" applyNumberFormat="1" applyFont="1" applyFill="1" applyBorder="1" applyAlignment="1">
      <alignment horizontal="center" vertical="center"/>
    </xf>
    <xf numFmtId="165" fontId="5" fillId="4" borderId="8" xfId="0" applyNumberFormat="1" applyFont="1" applyFill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left"/>
    </xf>
    <xf numFmtId="0" fontId="17" fillId="0" borderId="0" xfId="0" applyFont="1" applyAlignment="1">
      <alignment horizontal="center" vertical="center"/>
    </xf>
    <xf numFmtId="165" fontId="5" fillId="4" borderId="37" xfId="0" applyNumberFormat="1" applyFont="1" applyFill="1" applyBorder="1" applyAlignment="1">
      <alignment horizontal="center" vertical="center"/>
    </xf>
    <xf numFmtId="165" fontId="5" fillId="4" borderId="38" xfId="0" applyNumberFormat="1" applyFont="1" applyFill="1" applyBorder="1" applyAlignment="1">
      <alignment horizontal="center" vertical="center"/>
    </xf>
    <xf numFmtId="0" fontId="16" fillId="0" borderId="2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28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2" fillId="0" borderId="42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165" fontId="5" fillId="4" borderId="20" xfId="0" applyNumberFormat="1" applyFont="1" applyFill="1" applyBorder="1" applyAlignment="1">
      <alignment horizontal="center" vertical="center"/>
    </xf>
    <xf numFmtId="165" fontId="5" fillId="4" borderId="39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4"/>
  <sheetViews>
    <sheetView tabSelected="1" topLeftCell="A44" zoomScale="90" zoomScaleNormal="90" workbookViewId="0">
      <selection activeCell="E57" sqref="E57"/>
    </sheetView>
  </sheetViews>
  <sheetFormatPr baseColWidth="10" defaultColWidth="8.83203125" defaultRowHeight="13" x14ac:dyDescent="0.15"/>
  <cols>
    <col min="1" max="1" width="21.6640625" customWidth="1"/>
    <col min="2" max="2" width="22.6640625" customWidth="1"/>
    <col min="3" max="3" width="20.1640625" customWidth="1"/>
    <col min="4" max="4" width="15.1640625" customWidth="1"/>
    <col min="5" max="5" width="17" customWidth="1"/>
    <col min="6" max="6" width="20.1640625" customWidth="1"/>
    <col min="7" max="7" width="18.83203125" customWidth="1"/>
    <col min="8" max="8" width="20.83203125" customWidth="1"/>
    <col min="9" max="9" width="19.6640625" customWidth="1"/>
    <col min="10" max="10" width="18.83203125" customWidth="1"/>
    <col min="11" max="11" width="12" customWidth="1"/>
    <col min="12" max="12" width="12.1640625" customWidth="1"/>
    <col min="18" max="18" width="10" customWidth="1"/>
  </cols>
  <sheetData>
    <row r="1" spans="1:14" s="7" customFormat="1" ht="21" customHeight="1" thickTop="1" thickBot="1" x14ac:dyDescent="0.25">
      <c r="A1" s="26"/>
      <c r="B1" s="103" t="s">
        <v>32</v>
      </c>
      <c r="C1" s="104"/>
    </row>
    <row r="2" spans="1:14" s="7" customFormat="1" ht="21" customHeight="1" thickTop="1" thickBot="1" x14ac:dyDescent="0.25">
      <c r="A2" s="27"/>
      <c r="B2" s="105" t="s">
        <v>33</v>
      </c>
      <c r="C2" s="106"/>
    </row>
    <row r="3" spans="1:14" s="7" customFormat="1" ht="21" customHeight="1" thickTop="1" thickBot="1" x14ac:dyDescent="0.25">
      <c r="A3" s="28"/>
      <c r="B3" s="107" t="s">
        <v>34</v>
      </c>
      <c r="C3" s="108"/>
      <c r="H3" s="17"/>
    </row>
    <row r="4" spans="1:14" s="7" customFormat="1" ht="21" customHeight="1" thickTop="1" thickBot="1" x14ac:dyDescent="0.25">
      <c r="A4" s="29"/>
      <c r="B4" s="111" t="s">
        <v>43</v>
      </c>
      <c r="C4" s="111"/>
      <c r="H4" s="17"/>
    </row>
    <row r="5" spans="1:14" s="7" customFormat="1" ht="21" customHeight="1" thickTop="1" thickBot="1" x14ac:dyDescent="0.25">
      <c r="A5" s="30"/>
      <c r="B5" s="111" t="s">
        <v>43</v>
      </c>
      <c r="C5" s="111"/>
      <c r="H5" s="23"/>
    </row>
    <row r="6" spans="1:14" s="7" customFormat="1" ht="21" customHeight="1" thickTop="1" x14ac:dyDescent="0.2">
      <c r="A6" s="31"/>
      <c r="H6" s="23"/>
      <c r="I6" s="17"/>
    </row>
    <row r="7" spans="1:14" s="7" customFormat="1" ht="21" customHeight="1" thickBot="1" x14ac:dyDescent="0.25"/>
    <row r="8" spans="1:14" s="7" customFormat="1" ht="21" customHeight="1" thickTop="1" thickBot="1" x14ac:dyDescent="0.25">
      <c r="A8" s="49" t="s">
        <v>62</v>
      </c>
      <c r="B8" s="50" t="s">
        <v>3</v>
      </c>
      <c r="C8" s="51" t="s">
        <v>4</v>
      </c>
      <c r="D8" s="51" t="s">
        <v>1</v>
      </c>
      <c r="E8" s="52" t="s">
        <v>5</v>
      </c>
      <c r="F8" s="53" t="s">
        <v>6</v>
      </c>
      <c r="G8" s="52" t="s">
        <v>27</v>
      </c>
    </row>
    <row r="9" spans="1:14" s="7" customFormat="1" ht="21" customHeight="1" thickTop="1" x14ac:dyDescent="0.2">
      <c r="A9" s="79">
        <v>44</v>
      </c>
      <c r="B9" s="80">
        <v>40</v>
      </c>
      <c r="C9" s="79">
        <v>50</v>
      </c>
      <c r="D9" s="79">
        <v>4</v>
      </c>
      <c r="E9" s="81">
        <v>3</v>
      </c>
      <c r="F9" s="82">
        <v>1450</v>
      </c>
      <c r="G9" s="79">
        <v>1</v>
      </c>
    </row>
    <row r="10" spans="1:14" s="7" customFormat="1" ht="21" customHeight="1" thickBot="1" x14ac:dyDescent="0.25">
      <c r="B10" s="32"/>
    </row>
    <row r="11" spans="1:14" s="7" customFormat="1" ht="26.25" customHeight="1" thickTop="1" thickBot="1" x14ac:dyDescent="0.25">
      <c r="A11" s="53" t="s">
        <v>2</v>
      </c>
      <c r="B11" s="53" t="s">
        <v>6</v>
      </c>
      <c r="C11" s="48" t="s">
        <v>22</v>
      </c>
      <c r="D11" s="54" t="s">
        <v>60</v>
      </c>
      <c r="N11" s="33"/>
    </row>
    <row r="12" spans="1:14" s="7" customFormat="1" ht="21" customHeight="1" thickTop="1" thickBot="1" x14ac:dyDescent="0.25">
      <c r="A12" s="24">
        <f>A9/1000</f>
        <v>4.3999999999999997E-2</v>
      </c>
      <c r="B12" s="25">
        <f>F9</f>
        <v>1450</v>
      </c>
      <c r="C12" s="84">
        <f>PI()*B12/30</f>
        <v>151.84364492350667</v>
      </c>
      <c r="D12" s="83">
        <f>C12*SQRT(A12)/(9.806*B9)^0.75</f>
        <v>0.36137578516332214</v>
      </c>
    </row>
    <row r="13" spans="1:14" s="93" customFormat="1" ht="50" customHeight="1" thickBot="1" x14ac:dyDescent="0.2">
      <c r="A13" s="89"/>
      <c r="B13" s="90"/>
      <c r="C13" s="91"/>
      <c r="D13" s="89"/>
      <c r="E13" s="92"/>
      <c r="G13" s="112" t="s">
        <v>67</v>
      </c>
      <c r="H13" s="113"/>
      <c r="I13" s="113"/>
      <c r="J13" s="113"/>
      <c r="K13" s="114"/>
    </row>
    <row r="14" spans="1:14" s="7" customFormat="1" ht="21" customHeight="1" thickBot="1" x14ac:dyDescent="0.25">
      <c r="A14" s="8"/>
      <c r="B14" s="10"/>
      <c r="C14" s="11"/>
      <c r="D14" s="3"/>
      <c r="G14" s="94" t="s">
        <v>17</v>
      </c>
      <c r="H14" s="94" t="s">
        <v>0</v>
      </c>
      <c r="I14" s="94" t="s">
        <v>57</v>
      </c>
      <c r="J14" s="94" t="s">
        <v>58</v>
      </c>
      <c r="K14" s="94" t="s">
        <v>59</v>
      </c>
    </row>
    <row r="15" spans="1:14" s="7" customFormat="1" ht="21" customHeight="1" thickTop="1" x14ac:dyDescent="0.2">
      <c r="A15" s="4"/>
      <c r="G15" s="3">
        <f>(LN(D12)-LN(0.2))/LN(2.302585)</f>
        <v>0.70932616412581762</v>
      </c>
      <c r="H15" s="4">
        <f>(LN(D12)-LN(0.2))/(LN(3)-LN(0.2))</f>
        <v>0.21846013277597454</v>
      </c>
      <c r="I15" s="7">
        <f>0.3481008347+0.5532216604*H15-0.9023660357*H15^2+0.6522527175*H15^3-0.2201424903*H15^4</f>
        <v>0.43219140614970636</v>
      </c>
      <c r="J15" s="7">
        <f>177.7133965-365.9347322*(1450/B12)+301.9940034*(1450/B12)^2</f>
        <v>113.7726677</v>
      </c>
      <c r="K15" s="7">
        <f>1.907156773-0.1856243163/(A12*J15)^0.5-0.04765671847/(A12*J15)</f>
        <v>1.8146728720479202</v>
      </c>
    </row>
    <row r="16" spans="1:14" s="7" customFormat="1" ht="14.25" customHeight="1" thickBot="1" x14ac:dyDescent="0.25">
      <c r="A16" s="4"/>
    </row>
    <row r="17" spans="1:20" s="7" customFormat="1" ht="27.75" customHeight="1" thickTop="1" thickBot="1" x14ac:dyDescent="0.25">
      <c r="F17" s="65" t="s">
        <v>61</v>
      </c>
      <c r="G17" s="66" t="s">
        <v>61</v>
      </c>
    </row>
    <row r="18" spans="1:20" s="7" customFormat="1" ht="27" customHeight="1" thickTop="1" thickBot="1" x14ac:dyDescent="0.25">
      <c r="A18" s="34"/>
      <c r="B18" s="55" t="s">
        <v>8</v>
      </c>
      <c r="C18" s="56" t="s">
        <v>7</v>
      </c>
      <c r="E18" s="61" t="s">
        <v>53</v>
      </c>
      <c r="F18" s="96">
        <f>0.975+0.035*LN(D12)</f>
        <v>0.93937570829219419</v>
      </c>
      <c r="G18" s="67"/>
      <c r="I18" s="34"/>
      <c r="J18" s="64" t="s">
        <v>63</v>
      </c>
      <c r="K18" s="109" t="s">
        <v>11</v>
      </c>
      <c r="L18" s="110"/>
      <c r="M18" s="109" t="s">
        <v>12</v>
      </c>
      <c r="N18" s="110"/>
      <c r="O18" s="109" t="s">
        <v>13</v>
      </c>
      <c r="P18" s="110"/>
      <c r="Q18" s="109" t="s">
        <v>14</v>
      </c>
      <c r="R18" s="110"/>
      <c r="S18" s="56" t="s">
        <v>15</v>
      </c>
    </row>
    <row r="19" spans="1:20" s="7" customFormat="1" ht="27" customHeight="1" thickTop="1" thickBot="1" x14ac:dyDescent="0.25">
      <c r="A19" s="59" t="s">
        <v>49</v>
      </c>
      <c r="B19" s="87">
        <f>0.59-0.19*D12</f>
        <v>0.52133860081896877</v>
      </c>
      <c r="C19" s="88">
        <f>0.413*D12^(-0.9)</f>
        <v>1.0322547933036519</v>
      </c>
      <c r="E19" s="60" t="s">
        <v>54</v>
      </c>
      <c r="F19" s="97">
        <f>0.8691+0.2215*G15-0.1241*G15^2</f>
        <v>0.96377562371108982</v>
      </c>
      <c r="G19" s="68">
        <v>0.9</v>
      </c>
      <c r="I19" s="59" t="s">
        <v>52</v>
      </c>
      <c r="J19" s="87">
        <f>0.4794+0.8927*H15-1.611*H15^2+2.607*H15^3-2.343*H15^4</f>
        <v>0.61937861474361278</v>
      </c>
      <c r="K19" s="115">
        <f>0.55+1.04*H15-2.925*H15^2+5.544*H15^3-4.444*H15^4</f>
        <v>0.68528308543899141</v>
      </c>
      <c r="L19" s="116"/>
      <c r="M19" s="115">
        <f>0.6303+0.814*H15-1.87*H15^2+3.192*H15^3-2.473*H15^4</f>
        <v>0.74652816968661262</v>
      </c>
      <c r="N19" s="116"/>
      <c r="O19" s="115">
        <f>0.681+0.6895*H15-1.02*H15^2+0.7055*H15^3-0.3385*H15^4</f>
        <v>0.78953347132948204</v>
      </c>
      <c r="P19" s="116"/>
      <c r="Q19" s="115">
        <f>0.7197+0.6198*H15-0.7452*H15^2+0.2649*H15^3-0.05849*H15^4</f>
        <v>0.82216566711667083</v>
      </c>
      <c r="R19" s="116"/>
      <c r="S19" s="95">
        <f>0.7906+0.3427*H15+0.3254*H15^2-1.34*H15^3+0.7667*H15^4</f>
        <v>0.86877142518815886</v>
      </c>
      <c r="T19" s="35"/>
    </row>
    <row r="20" spans="1:20" s="7" customFormat="1" ht="24" customHeight="1" thickTop="1" thickBot="1" x14ac:dyDescent="0.25">
      <c r="A20" s="60" t="s">
        <v>51</v>
      </c>
      <c r="B20" s="85">
        <f>0.1415*D12^0.393</f>
        <v>9.4849347118292862E-2</v>
      </c>
      <c r="C20" s="86">
        <f>0.1415*EXP(0.393*LN(D12))</f>
        <v>9.4849347118292862E-2</v>
      </c>
      <c r="E20" s="60" t="s">
        <v>55</v>
      </c>
      <c r="F20" s="67">
        <f>0.94-(13200*A12)^(-0.32)-0.29*(LOG10(0.837/D12))^2</f>
        <v>0.77094393794813465</v>
      </c>
      <c r="G20" s="69"/>
      <c r="I20" s="62" t="s">
        <v>42</v>
      </c>
      <c r="J20" s="85">
        <f>J19/F18/F19</f>
        <v>0.6841336358596416</v>
      </c>
      <c r="K20" s="101">
        <f>K19/F18/F19</f>
        <v>0.75692831117289594</v>
      </c>
      <c r="L20" s="102"/>
      <c r="M20" s="101">
        <f>M19/F18/F19</f>
        <v>0.82457646880617053</v>
      </c>
      <c r="N20" s="102"/>
      <c r="O20" s="101">
        <f>O19/F18/F19</f>
        <v>0.87207790439634758</v>
      </c>
      <c r="P20" s="102"/>
      <c r="Q20" s="101">
        <f>Q19/F18/F19</f>
        <v>0.90812174287988068</v>
      </c>
      <c r="R20" s="102"/>
      <c r="S20" s="86">
        <f>S19/F18/F19</f>
        <v>0.95960005672938331</v>
      </c>
    </row>
    <row r="21" spans="1:20" s="7" customFormat="1" ht="27" customHeight="1" thickTop="1" thickBot="1" x14ac:dyDescent="0.35">
      <c r="A21" s="60" t="s">
        <v>50</v>
      </c>
      <c r="B21" s="57">
        <f>0.592-0.1522535287*D12-0.0009528594752/D12^2</f>
        <v>0.52968282580874415</v>
      </c>
      <c r="C21" s="58"/>
      <c r="G21" s="31"/>
      <c r="I21" s="39" t="s">
        <v>56</v>
      </c>
      <c r="J21" s="63">
        <f>I15*K15</f>
        <v>0.7842860202721168</v>
      </c>
      <c r="K21" s="41"/>
    </row>
    <row r="22" spans="1:20" s="7" customFormat="1" ht="21" customHeight="1" thickTop="1" x14ac:dyDescent="0.25">
      <c r="A22" s="40"/>
      <c r="B22" s="3"/>
    </row>
    <row r="23" spans="1:20" s="7" customFormat="1" ht="21" customHeight="1" x14ac:dyDescent="0.2">
      <c r="C23" s="15"/>
    </row>
    <row r="24" spans="1:20" s="7" customFormat="1" ht="12" customHeight="1" thickBot="1" x14ac:dyDescent="0.25"/>
    <row r="25" spans="1:20" s="7" customFormat="1" ht="27" customHeight="1" thickTop="1" thickBot="1" x14ac:dyDescent="0.25">
      <c r="A25" s="45" t="s">
        <v>9</v>
      </c>
      <c r="B25" s="46" t="s">
        <v>10</v>
      </c>
      <c r="C25" s="46" t="s">
        <v>16</v>
      </c>
      <c r="D25" s="47" t="s">
        <v>18</v>
      </c>
      <c r="E25" s="46" t="s">
        <v>66</v>
      </c>
      <c r="F25" s="48" t="s">
        <v>65</v>
      </c>
      <c r="H25" s="100" t="s">
        <v>64</v>
      </c>
      <c r="I25" s="100"/>
      <c r="J25" s="100"/>
      <c r="K25" s="100"/>
    </row>
    <row r="26" spans="1:20" s="7" customFormat="1" ht="23.25" customHeight="1" thickTop="1" x14ac:dyDescent="0.2">
      <c r="A26" s="13">
        <f>B19</f>
        <v>0.52133860081896877</v>
      </c>
      <c r="B26" s="13">
        <f>B20</f>
        <v>9.4849347118292862E-2</v>
      </c>
      <c r="C26" s="16">
        <f>M19</f>
        <v>0.74652816968661262</v>
      </c>
      <c r="D26" s="43">
        <v>0.8246</v>
      </c>
      <c r="E26" s="13">
        <f>F18</f>
        <v>0.93937570829219419</v>
      </c>
      <c r="F26" s="42">
        <f>C26/D26/E26</f>
        <v>0.96374812093276141</v>
      </c>
      <c r="G26" s="15"/>
    </row>
    <row r="27" spans="1:20" s="7" customFormat="1" ht="21" customHeight="1" thickBot="1" x14ac:dyDescent="0.25"/>
    <row r="28" spans="1:20" s="7" customFormat="1" ht="21" customHeight="1" thickTop="1" thickBot="1" x14ac:dyDescent="0.25">
      <c r="A28" s="53" t="s">
        <v>21</v>
      </c>
      <c r="B28" s="53" t="s">
        <v>19</v>
      </c>
      <c r="C28" s="70" t="s">
        <v>20</v>
      </c>
    </row>
    <row r="29" spans="1:20" s="7" customFormat="1" ht="21" customHeight="1" thickTop="1" x14ac:dyDescent="0.2">
      <c r="A29" s="6">
        <f>SQRT(9.806*B9/A26)</f>
        <v>27.429380502739999</v>
      </c>
      <c r="B29" s="8">
        <f>2*A29/C12</f>
        <v>0.36128453734837473</v>
      </c>
      <c r="C29" s="8">
        <f>A12/(PI()*B29*B26*A29)</f>
        <v>1.4900576939545919E-2</v>
      </c>
    </row>
    <row r="30" spans="1:20" s="7" customFormat="1" ht="21" customHeight="1" thickBot="1" x14ac:dyDescent="0.25">
      <c r="E30" s="23"/>
    </row>
    <row r="31" spans="1:20" s="7" customFormat="1" ht="21" customHeight="1" thickTop="1" thickBot="1" x14ac:dyDescent="0.25">
      <c r="A31" s="49" t="s">
        <v>19</v>
      </c>
      <c r="B31" s="50" t="s">
        <v>20</v>
      </c>
    </row>
    <row r="32" spans="1:20" s="7" customFormat="1" ht="21" customHeight="1" thickTop="1" x14ac:dyDescent="0.2">
      <c r="A32" s="98">
        <v>0.36</v>
      </c>
      <c r="B32" s="98">
        <v>1.4999999999999999E-2</v>
      </c>
    </row>
    <row r="33" spans="1:7" s="7" customFormat="1" ht="21" customHeight="1" thickBot="1" x14ac:dyDescent="0.25">
      <c r="A33" s="6"/>
      <c r="B33" s="6"/>
      <c r="D33" s="3"/>
      <c r="E33" s="3"/>
      <c r="F33" s="3"/>
    </row>
    <row r="34" spans="1:7" s="7" customFormat="1" ht="21" customHeight="1" thickTop="1" thickBot="1" x14ac:dyDescent="0.25">
      <c r="A34" s="53" t="s">
        <v>21</v>
      </c>
      <c r="B34" s="71" t="s">
        <v>9</v>
      </c>
      <c r="C34" s="48" t="s">
        <v>10</v>
      </c>
      <c r="D34" s="3"/>
      <c r="E34" s="3"/>
      <c r="F34" s="3"/>
    </row>
    <row r="35" spans="1:7" s="7" customFormat="1" ht="21" customHeight="1" thickTop="1" x14ac:dyDescent="0.2">
      <c r="A35" s="3">
        <f>C12*A32/2</f>
        <v>27.331856086231202</v>
      </c>
      <c r="B35" s="3">
        <f>9.806*B9/A35^2</f>
        <v>0.52506567673233662</v>
      </c>
      <c r="C35" s="3">
        <f>A12/(PI()*A32*B32*A35)</f>
        <v>9.4894254582010673E-2</v>
      </c>
      <c r="D35" s="3"/>
      <c r="E35" s="3"/>
      <c r="F35" s="3"/>
    </row>
    <row r="36" spans="1:7" s="7" customFormat="1" ht="21" customHeight="1" thickBot="1" x14ac:dyDescent="0.25">
      <c r="A36" s="3"/>
      <c r="B36" s="3"/>
      <c r="C36" s="3"/>
      <c r="D36" s="3"/>
      <c r="E36" s="3"/>
      <c r="F36" s="3"/>
    </row>
    <row r="37" spans="1:7" s="7" customFormat="1" ht="21" customHeight="1" thickTop="1" thickBot="1" x14ac:dyDescent="0.25">
      <c r="A37" s="62" t="s">
        <v>28</v>
      </c>
      <c r="B37" s="56" t="s">
        <v>29</v>
      </c>
      <c r="E37" s="5"/>
      <c r="F37" s="3"/>
      <c r="G37" s="3"/>
    </row>
    <row r="38" spans="1:7" s="7" customFormat="1" ht="21" customHeight="1" thickTop="1" x14ac:dyDescent="0.2">
      <c r="A38" s="9">
        <v>30000000</v>
      </c>
      <c r="B38" s="6">
        <f>((G9*1000*A12*9.806*B9/C26)*(30/PI()/B12)*(16/PI()/A38))^(1/3)*1000</f>
        <v>29.566746008532167</v>
      </c>
      <c r="E38" s="3"/>
      <c r="F38" s="3"/>
    </row>
    <row r="39" spans="1:7" s="7" customFormat="1" ht="21" customHeight="1" thickBot="1" x14ac:dyDescent="0.25">
      <c r="A39" s="9"/>
      <c r="B39" s="6"/>
      <c r="C39" s="10"/>
      <c r="D39" s="10"/>
      <c r="E39" s="3"/>
      <c r="F39" s="3"/>
    </row>
    <row r="40" spans="1:7" s="7" customFormat="1" ht="21" customHeight="1" thickTop="1" thickBot="1" x14ac:dyDescent="0.25">
      <c r="A40" s="50" t="s">
        <v>29</v>
      </c>
      <c r="C40" s="10"/>
      <c r="D40" s="10"/>
      <c r="E40" s="3"/>
      <c r="F40" s="3"/>
    </row>
    <row r="41" spans="1:7" s="7" customFormat="1" ht="21" customHeight="1" thickTop="1" x14ac:dyDescent="0.2">
      <c r="A41" s="14">
        <v>30</v>
      </c>
      <c r="C41" s="10"/>
      <c r="D41" s="10"/>
      <c r="E41" s="3"/>
      <c r="F41" s="3"/>
    </row>
    <row r="42" spans="1:7" s="7" customFormat="1" ht="21" customHeight="1" thickBot="1" x14ac:dyDescent="0.25">
      <c r="A42" s="11"/>
      <c r="B42" s="4"/>
      <c r="C42" s="10"/>
      <c r="D42" s="10"/>
      <c r="E42" s="3"/>
      <c r="F42" s="3"/>
    </row>
    <row r="43" spans="1:7" s="7" customFormat="1" ht="21" customHeight="1" thickTop="1" thickBot="1" x14ac:dyDescent="0.25">
      <c r="A43" s="72" t="s">
        <v>46</v>
      </c>
      <c r="B43" s="4"/>
      <c r="C43" s="10"/>
      <c r="D43" s="10"/>
      <c r="E43" s="3"/>
      <c r="F43" s="3"/>
    </row>
    <row r="44" spans="1:7" s="7" customFormat="1" ht="21" customHeight="1" thickTop="1" x14ac:dyDescent="0.2">
      <c r="A44" s="12">
        <v>2.5</v>
      </c>
      <c r="B44" s="4"/>
      <c r="C44" s="10"/>
      <c r="D44" s="10"/>
      <c r="E44" s="3"/>
      <c r="F44" s="3"/>
    </row>
    <row r="45" spans="1:7" s="7" customFormat="1" ht="21" customHeight="1" thickBot="1" x14ac:dyDescent="0.25">
      <c r="A45" s="9"/>
      <c r="B45" s="6"/>
      <c r="C45" s="10"/>
      <c r="D45" s="10"/>
      <c r="E45" s="3"/>
      <c r="F45" s="3"/>
    </row>
    <row r="46" spans="1:7" s="7" customFormat="1" ht="21" customHeight="1" thickTop="1" thickBot="1" x14ac:dyDescent="0.3">
      <c r="A46" s="18" t="s">
        <v>30</v>
      </c>
      <c r="B46" s="18" t="s">
        <v>31</v>
      </c>
      <c r="C46" s="10"/>
      <c r="D46" s="10"/>
      <c r="E46" s="3"/>
      <c r="F46" s="3"/>
    </row>
    <row r="47" spans="1:7" s="7" customFormat="1" ht="21" customHeight="1" thickTop="1" x14ac:dyDescent="0.2">
      <c r="A47" s="11">
        <v>44.12</v>
      </c>
      <c r="B47" s="11">
        <f>A47-(A47^4-A44*A41^3*A47-A41^4)/(4*A47^3-A44*A41^3)</f>
        <v>44.116189221427732</v>
      </c>
      <c r="C47" s="10"/>
      <c r="D47" s="10"/>
      <c r="E47" s="3"/>
      <c r="F47" s="3"/>
    </row>
    <row r="48" spans="1:7" s="7" customFormat="1" ht="21" customHeight="1" thickBot="1" x14ac:dyDescent="0.25">
      <c r="A48" s="10"/>
      <c r="B48" s="10"/>
      <c r="C48" s="10"/>
      <c r="D48" s="10"/>
      <c r="E48" s="3"/>
      <c r="F48" s="3"/>
    </row>
    <row r="49" spans="1:9" s="7" customFormat="1" ht="21" customHeight="1" thickTop="1" thickBot="1" x14ac:dyDescent="0.3">
      <c r="A49" s="2" t="s">
        <v>48</v>
      </c>
      <c r="B49" s="36"/>
      <c r="C49" s="10"/>
      <c r="E49" s="3"/>
      <c r="F49" s="3"/>
    </row>
    <row r="50" spans="1:9" s="7" customFormat="1" ht="21" customHeight="1" thickTop="1" x14ac:dyDescent="0.2">
      <c r="A50" s="44">
        <v>4.3999999999999997E-2</v>
      </c>
      <c r="B50" s="37"/>
      <c r="E50" s="3"/>
      <c r="F50" s="3"/>
    </row>
    <row r="51" spans="1:9" s="7" customFormat="1" ht="21" customHeight="1" thickBot="1" x14ac:dyDescent="0.25">
      <c r="A51" s="38"/>
      <c r="B51" s="6"/>
      <c r="D51" s="3"/>
      <c r="E51" s="3"/>
      <c r="F51" s="3"/>
    </row>
    <row r="52" spans="1:9" s="7" customFormat="1" ht="21" customHeight="1" thickTop="1" thickBot="1" x14ac:dyDescent="0.3">
      <c r="A52" s="1" t="s">
        <v>35</v>
      </c>
      <c r="B52" s="6"/>
      <c r="D52" s="10"/>
      <c r="E52" s="3"/>
      <c r="F52" s="3"/>
    </row>
    <row r="53" spans="1:9" s="7" customFormat="1" ht="21" customHeight="1" thickTop="1" x14ac:dyDescent="0.2">
      <c r="A53" s="3">
        <f>A50/(A41/1000)</f>
        <v>1.4666666666666666</v>
      </c>
      <c r="B53" s="6"/>
      <c r="D53" s="3"/>
      <c r="E53" s="3"/>
      <c r="F53" s="3"/>
    </row>
    <row r="54" spans="1:9" s="7" customFormat="1" ht="21" customHeight="1" thickBot="1" x14ac:dyDescent="0.25">
      <c r="A54" s="3"/>
      <c r="B54" s="6"/>
      <c r="D54" s="3"/>
      <c r="E54" s="3"/>
      <c r="F54" s="3"/>
    </row>
    <row r="55" spans="1:9" s="7" customFormat="1" ht="21" customHeight="1" thickTop="1" thickBot="1" x14ac:dyDescent="0.25">
      <c r="A55" s="73" t="s">
        <v>37</v>
      </c>
      <c r="B55" s="74" t="s">
        <v>39</v>
      </c>
      <c r="C55" s="73" t="s">
        <v>38</v>
      </c>
      <c r="D55" s="3"/>
      <c r="E55" s="3"/>
      <c r="F55" s="3"/>
    </row>
    <row r="56" spans="1:9" s="7" customFormat="1" ht="21" customHeight="1" thickTop="1" x14ac:dyDescent="0.2">
      <c r="A56" s="21">
        <v>0.04</v>
      </c>
      <c r="B56" s="13">
        <v>1.2</v>
      </c>
      <c r="C56" s="19">
        <v>0.23</v>
      </c>
      <c r="D56" s="3"/>
      <c r="E56" s="3"/>
      <c r="F56" s="3"/>
    </row>
    <row r="57" spans="1:9" s="7" customFormat="1" ht="21" customHeight="1" x14ac:dyDescent="0.2">
      <c r="A57" s="22"/>
      <c r="B57" s="6"/>
      <c r="D57" s="3"/>
      <c r="E57" s="3"/>
      <c r="F57" s="3"/>
    </row>
    <row r="58" spans="1:9" s="7" customFormat="1" ht="21" customHeight="1" thickBot="1" x14ac:dyDescent="0.3">
      <c r="A58" s="99" t="s">
        <v>45</v>
      </c>
      <c r="B58" s="99"/>
      <c r="D58" s="3"/>
      <c r="E58" s="3"/>
      <c r="F58" s="3"/>
    </row>
    <row r="59" spans="1:9" s="7" customFormat="1" ht="21" customHeight="1" thickTop="1" thickBot="1" x14ac:dyDescent="0.25">
      <c r="A59" s="75" t="s">
        <v>40</v>
      </c>
      <c r="B59" s="76" t="s">
        <v>36</v>
      </c>
      <c r="C59" s="56" t="s">
        <v>25</v>
      </c>
      <c r="D59" s="75" t="s">
        <v>41</v>
      </c>
      <c r="E59" s="56" t="s">
        <v>23</v>
      </c>
    </row>
    <row r="60" spans="1:9" s="7" customFormat="1" ht="21" customHeight="1" thickTop="1" x14ac:dyDescent="0.2">
      <c r="A60" s="10">
        <v>0.29426999999999998</v>
      </c>
      <c r="B60" s="6">
        <f>1-A60^2</f>
        <v>0.91340516709999997</v>
      </c>
      <c r="C60" s="10">
        <f>2*(2*A12^2*B56^2/(E26^2*PI()^2*C12^2*B60^2)*(1+A56+C56)/C56)^(1/6)</f>
        <v>0.15080272495302843</v>
      </c>
      <c r="D60" s="10">
        <f>A50/C60</f>
        <v>0.2917719160161395</v>
      </c>
      <c r="E60" s="6">
        <f>(1+A56+C56)/(2*9.806)*(16*B56^2*A12^2)/(F26^2*PI()^2*B60^2*C60^4)+C56*C12^2*C60^2/(8*9.806)</f>
        <v>2.2675590342837921</v>
      </c>
    </row>
    <row r="61" spans="1:9" s="7" customFormat="1" ht="21" customHeight="1" x14ac:dyDescent="0.2">
      <c r="A61" s="10"/>
      <c r="B61" s="6"/>
      <c r="C61" s="4"/>
      <c r="D61" s="3"/>
      <c r="E61" s="3"/>
      <c r="F61" s="10"/>
      <c r="G61" s="10"/>
      <c r="H61" s="6"/>
    </row>
    <row r="62" spans="1:9" s="7" customFormat="1" ht="21" customHeight="1" x14ac:dyDescent="0.2">
      <c r="A62" s="10"/>
      <c r="B62" s="6"/>
      <c r="C62" s="4"/>
      <c r="D62" s="3"/>
      <c r="E62" s="3"/>
      <c r="F62" s="10"/>
      <c r="G62" s="10"/>
      <c r="H62" s="6"/>
    </row>
    <row r="63" spans="1:9" s="7" customFormat="1" ht="21" customHeight="1" thickBot="1" x14ac:dyDescent="0.3">
      <c r="A63" s="99" t="s">
        <v>68</v>
      </c>
      <c r="B63" s="99"/>
      <c r="C63" s="4"/>
      <c r="D63" s="3"/>
      <c r="E63" s="3"/>
      <c r="F63" s="10"/>
      <c r="G63" s="10"/>
      <c r="H63" s="3"/>
      <c r="I63" s="6"/>
    </row>
    <row r="64" spans="1:9" s="7" customFormat="1" ht="21" customHeight="1" thickTop="1" thickBot="1" x14ac:dyDescent="0.25">
      <c r="A64" s="75" t="s">
        <v>40</v>
      </c>
      <c r="B64" s="76" t="s">
        <v>36</v>
      </c>
      <c r="C64" s="56" t="s">
        <v>26</v>
      </c>
      <c r="D64" s="75" t="s">
        <v>41</v>
      </c>
      <c r="E64" s="10"/>
      <c r="F64" s="10"/>
      <c r="G64" s="3"/>
      <c r="H64" s="6"/>
    </row>
    <row r="65" spans="1:8" s="7" customFormat="1" ht="21" customHeight="1" thickTop="1" x14ac:dyDescent="0.2">
      <c r="A65" s="3">
        <v>0.38250000000000001</v>
      </c>
      <c r="B65" s="6">
        <f>1-A65^2</f>
        <v>0.85369375000000003</v>
      </c>
      <c r="C65" s="3">
        <f>2*(2*B56^2*A12^2/(E26^2*PI()^2*C12^2*B65^2))^(1/6)</f>
        <v>0.11601576169698015</v>
      </c>
      <c r="D65" s="3">
        <f>A50/C65</f>
        <v>0.3792588123924312</v>
      </c>
      <c r="E65" s="10"/>
      <c r="F65" s="10"/>
      <c r="G65" s="3"/>
      <c r="H65" s="6"/>
    </row>
    <row r="66" spans="1:8" s="7" customFormat="1" ht="21" customHeight="1" thickBot="1" x14ac:dyDescent="0.25">
      <c r="A66" s="6"/>
      <c r="B66" s="6"/>
      <c r="D66" s="3"/>
      <c r="E66" s="3"/>
      <c r="F66" s="3"/>
    </row>
    <row r="67" spans="1:8" s="7" customFormat="1" ht="21" customHeight="1" thickTop="1" thickBot="1" x14ac:dyDescent="0.25">
      <c r="A67" s="50" t="s">
        <v>24</v>
      </c>
      <c r="B67" s="6"/>
      <c r="D67" s="3"/>
      <c r="E67" s="3"/>
      <c r="F67" s="3"/>
    </row>
    <row r="68" spans="1:8" s="7" customFormat="1" ht="21" customHeight="1" thickTop="1" x14ac:dyDescent="0.2">
      <c r="A68" s="13">
        <v>0.14899999999999999</v>
      </c>
      <c r="B68" s="6"/>
      <c r="D68" s="3"/>
      <c r="E68" s="3"/>
      <c r="F68" s="3"/>
    </row>
    <row r="69" spans="1:8" s="7" customFormat="1" ht="21" customHeight="1" thickBot="1" x14ac:dyDescent="0.25">
      <c r="A69" s="3"/>
      <c r="B69" s="6"/>
      <c r="D69" s="3"/>
      <c r="E69" s="3"/>
      <c r="F69" s="3"/>
    </row>
    <row r="70" spans="1:8" s="7" customFormat="1" ht="21" customHeight="1" thickTop="1" thickBot="1" x14ac:dyDescent="0.25">
      <c r="A70" s="77" t="s">
        <v>44</v>
      </c>
      <c r="B70" s="78" t="s">
        <v>36</v>
      </c>
      <c r="C70" s="53" t="s">
        <v>47</v>
      </c>
    </row>
    <row r="71" spans="1:8" s="7" customFormat="1" ht="21" customHeight="1" thickTop="1" x14ac:dyDescent="0.2">
      <c r="A71" s="10">
        <f>A50/A68</f>
        <v>0.29530201342281881</v>
      </c>
      <c r="B71" s="6">
        <f>1-A71^2</f>
        <v>0.91279672086842933</v>
      </c>
      <c r="C71" s="20">
        <f>(1+A56+C56)/(2*9.806)*(16*B56^2*A12^2)/(F26^2*PI()^2*B71^2*A68^4)+C56*C12^2*A68^2/(8*9.806)</f>
        <v>2.2680341651032698</v>
      </c>
    </row>
    <row r="72" spans="1:8" s="7" customFormat="1" ht="21" customHeight="1" x14ac:dyDescent="0.2">
      <c r="A72" s="6"/>
      <c r="B72" s="6"/>
      <c r="D72" s="3"/>
      <c r="E72" s="3"/>
      <c r="F72" s="3"/>
    </row>
    <row r="73" spans="1:8" s="7" customFormat="1" ht="21" customHeight="1" x14ac:dyDescent="0.2">
      <c r="A73" s="5"/>
      <c r="B73" s="5"/>
    </row>
    <row r="74" spans="1:8" s="7" customFormat="1" ht="21" customHeight="1" x14ac:dyDescent="0.2">
      <c r="A74" s="9"/>
      <c r="B74" s="6"/>
    </row>
    <row r="75" spans="1:8" s="7" customFormat="1" ht="21" customHeight="1" x14ac:dyDescent="0.2"/>
    <row r="76" spans="1:8" s="7" customFormat="1" ht="21" customHeight="1" x14ac:dyDescent="0.2"/>
    <row r="77" spans="1:8" s="7" customFormat="1" ht="21" customHeight="1" x14ac:dyDescent="0.2"/>
    <row r="78" spans="1:8" s="7" customFormat="1" ht="21" customHeight="1" x14ac:dyDescent="0.2"/>
    <row r="79" spans="1:8" s="7" customFormat="1" ht="21" customHeight="1" x14ac:dyDescent="0.2"/>
    <row r="80" spans="1:8" s="7" customFormat="1" ht="21" customHeight="1" x14ac:dyDescent="0.2"/>
    <row r="81" s="7" customFormat="1" ht="21" customHeight="1" x14ac:dyDescent="0.2"/>
    <row r="82" s="7" customFormat="1" ht="21" customHeight="1" x14ac:dyDescent="0.2"/>
    <row r="83" s="7" customFormat="1" ht="21" customHeight="1" x14ac:dyDescent="0.2"/>
    <row r="84" s="7" customFormat="1" ht="21" customHeight="1" x14ac:dyDescent="0.2"/>
    <row r="85" s="7" customFormat="1" ht="21" customHeight="1" x14ac:dyDescent="0.2"/>
    <row r="86" s="7" customFormat="1" ht="21" customHeight="1" x14ac:dyDescent="0.2"/>
    <row r="87" s="7" customFormat="1" ht="21" customHeight="1" x14ac:dyDescent="0.2"/>
    <row r="88" s="7" customFormat="1" ht="21" customHeight="1" x14ac:dyDescent="0.2"/>
    <row r="89" s="7" customFormat="1" ht="21" customHeight="1" x14ac:dyDescent="0.2"/>
    <row r="90" s="7" customFormat="1" ht="21" customHeight="1" x14ac:dyDescent="0.2"/>
    <row r="91" s="7" customFormat="1" ht="21" customHeight="1" x14ac:dyDescent="0.2"/>
    <row r="92" s="7" customFormat="1" ht="21" customHeight="1" x14ac:dyDescent="0.2"/>
    <row r="93" s="7" customFormat="1" ht="21" customHeight="1" x14ac:dyDescent="0.2"/>
    <row r="94" s="7" customFormat="1" ht="21" customHeight="1" x14ac:dyDescent="0.2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  <row r="283" ht="21" customHeight="1" x14ac:dyDescent="0.15"/>
    <row r="284" ht="21" customHeight="1" x14ac:dyDescent="0.15"/>
    <row r="285" ht="21" customHeight="1" x14ac:dyDescent="0.15"/>
    <row r="286" ht="21" customHeight="1" x14ac:dyDescent="0.15"/>
    <row r="287" ht="21" customHeight="1" x14ac:dyDescent="0.15"/>
    <row r="288" ht="21" customHeight="1" x14ac:dyDescent="0.15"/>
    <row r="289" ht="21" customHeight="1" x14ac:dyDescent="0.15"/>
    <row r="290" ht="21" customHeight="1" x14ac:dyDescent="0.15"/>
    <row r="291" ht="21" customHeight="1" x14ac:dyDescent="0.15"/>
    <row r="292" ht="21" customHeight="1" x14ac:dyDescent="0.15"/>
    <row r="293" ht="21" customHeight="1" x14ac:dyDescent="0.15"/>
    <row r="294" ht="21" customHeight="1" x14ac:dyDescent="0.15"/>
    <row r="295" ht="21" customHeight="1" x14ac:dyDescent="0.15"/>
    <row r="296" ht="21" customHeight="1" x14ac:dyDescent="0.15"/>
    <row r="297" ht="21" customHeight="1" x14ac:dyDescent="0.15"/>
    <row r="298" ht="21" customHeight="1" x14ac:dyDescent="0.15"/>
    <row r="299" ht="21" customHeight="1" x14ac:dyDescent="0.15"/>
    <row r="300" ht="21" customHeight="1" x14ac:dyDescent="0.15"/>
    <row r="301" ht="21" customHeight="1" x14ac:dyDescent="0.15"/>
    <row r="302" ht="21" customHeight="1" x14ac:dyDescent="0.15"/>
    <row r="303" ht="21" customHeight="1" x14ac:dyDescent="0.15"/>
    <row r="304" ht="21" customHeight="1" x14ac:dyDescent="0.15"/>
    <row r="305" ht="21" customHeight="1" x14ac:dyDescent="0.15"/>
    <row r="306" ht="21" customHeight="1" x14ac:dyDescent="0.15"/>
    <row r="307" ht="21" customHeight="1" x14ac:dyDescent="0.15"/>
    <row r="308" ht="21" customHeight="1" x14ac:dyDescent="0.15"/>
    <row r="309" ht="21" customHeight="1" x14ac:dyDescent="0.15"/>
    <row r="310" ht="21" customHeight="1" x14ac:dyDescent="0.15"/>
    <row r="311" ht="21" customHeight="1" x14ac:dyDescent="0.15"/>
    <row r="312" ht="21" customHeight="1" x14ac:dyDescent="0.15"/>
    <row r="313" ht="21" customHeight="1" x14ac:dyDescent="0.15"/>
    <row r="314" ht="21" customHeight="1" x14ac:dyDescent="0.15"/>
    <row r="315" ht="21" customHeight="1" x14ac:dyDescent="0.15"/>
    <row r="316" ht="21" customHeight="1" x14ac:dyDescent="0.15"/>
    <row r="317" ht="21" customHeight="1" x14ac:dyDescent="0.15"/>
    <row r="318" ht="21" customHeight="1" x14ac:dyDescent="0.15"/>
    <row r="319" ht="21" customHeight="1" x14ac:dyDescent="0.15"/>
    <row r="320" ht="21" customHeight="1" x14ac:dyDescent="0.15"/>
    <row r="321" ht="21" customHeight="1" x14ac:dyDescent="0.15"/>
    <row r="322" ht="21" customHeight="1" x14ac:dyDescent="0.15"/>
    <row r="323" ht="21" customHeight="1" x14ac:dyDescent="0.15"/>
    <row r="324" ht="21" customHeight="1" x14ac:dyDescent="0.15"/>
    <row r="325" ht="21" customHeight="1" x14ac:dyDescent="0.15"/>
    <row r="326" ht="21" customHeight="1" x14ac:dyDescent="0.15"/>
    <row r="327" ht="21" customHeight="1" x14ac:dyDescent="0.15"/>
    <row r="328" ht="21" customHeight="1" x14ac:dyDescent="0.15"/>
    <row r="329" ht="21" customHeight="1" x14ac:dyDescent="0.15"/>
    <row r="330" ht="21" customHeight="1" x14ac:dyDescent="0.15"/>
    <row r="331" ht="21" customHeight="1" x14ac:dyDescent="0.15"/>
    <row r="332" ht="21" customHeight="1" x14ac:dyDescent="0.15"/>
    <row r="333" ht="21" customHeight="1" x14ac:dyDescent="0.15"/>
    <row r="334" ht="21" customHeight="1" x14ac:dyDescent="0.15"/>
    <row r="335" ht="21" customHeight="1" x14ac:dyDescent="0.15"/>
    <row r="336" ht="21" customHeight="1" x14ac:dyDescent="0.15"/>
    <row r="337" ht="21" customHeight="1" x14ac:dyDescent="0.15"/>
    <row r="338" ht="21" customHeight="1" x14ac:dyDescent="0.15"/>
    <row r="339" ht="21" customHeight="1" x14ac:dyDescent="0.15"/>
    <row r="340" ht="21" customHeight="1" x14ac:dyDescent="0.15"/>
    <row r="341" ht="21" customHeight="1" x14ac:dyDescent="0.15"/>
    <row r="342" ht="21" customHeight="1" x14ac:dyDescent="0.15"/>
    <row r="343" ht="21" customHeight="1" x14ac:dyDescent="0.15"/>
    <row r="344" ht="21" customHeight="1" x14ac:dyDescent="0.15"/>
    <row r="345" ht="21" customHeight="1" x14ac:dyDescent="0.15"/>
    <row r="346" ht="21" customHeight="1" x14ac:dyDescent="0.15"/>
    <row r="347" ht="21" customHeight="1" x14ac:dyDescent="0.15"/>
    <row r="348" ht="21" customHeight="1" x14ac:dyDescent="0.15"/>
    <row r="349" ht="21" customHeight="1" x14ac:dyDescent="0.15"/>
    <row r="350" ht="21" customHeight="1" x14ac:dyDescent="0.15"/>
    <row r="351" ht="21" customHeight="1" x14ac:dyDescent="0.15"/>
    <row r="352" ht="21" customHeight="1" x14ac:dyDescent="0.15"/>
    <row r="353" ht="21" customHeight="1" x14ac:dyDescent="0.15"/>
    <row r="354" ht="21" customHeight="1" x14ac:dyDescent="0.15"/>
    <row r="355" ht="21" customHeight="1" x14ac:dyDescent="0.15"/>
    <row r="356" ht="21" customHeight="1" x14ac:dyDescent="0.15"/>
    <row r="357" ht="21" customHeight="1" x14ac:dyDescent="0.15"/>
    <row r="358" ht="21" customHeight="1" x14ac:dyDescent="0.15"/>
    <row r="359" ht="21" customHeight="1" x14ac:dyDescent="0.15"/>
    <row r="360" ht="21" customHeight="1" x14ac:dyDescent="0.15"/>
    <row r="361" ht="21" customHeight="1" x14ac:dyDescent="0.15"/>
    <row r="362" ht="21" customHeight="1" x14ac:dyDescent="0.15"/>
    <row r="363" ht="21" customHeight="1" x14ac:dyDescent="0.15"/>
    <row r="364" ht="21" customHeight="1" x14ac:dyDescent="0.15"/>
    <row r="365" ht="21" customHeight="1" x14ac:dyDescent="0.15"/>
    <row r="366" ht="21" customHeight="1" x14ac:dyDescent="0.15"/>
    <row r="367" ht="21" customHeight="1" x14ac:dyDescent="0.15"/>
    <row r="368" ht="21" customHeight="1" x14ac:dyDescent="0.15"/>
    <row r="369" ht="21" customHeight="1" x14ac:dyDescent="0.15"/>
    <row r="370" ht="21" customHeight="1" x14ac:dyDescent="0.15"/>
    <row r="371" ht="21" customHeight="1" x14ac:dyDescent="0.15"/>
    <row r="372" ht="21" customHeight="1" x14ac:dyDescent="0.15"/>
    <row r="373" ht="21" customHeight="1" x14ac:dyDescent="0.15"/>
    <row r="374" ht="21" customHeight="1" x14ac:dyDescent="0.15"/>
    <row r="375" ht="21" customHeight="1" x14ac:dyDescent="0.15"/>
    <row r="376" ht="21" customHeight="1" x14ac:dyDescent="0.15"/>
    <row r="377" ht="21" customHeight="1" x14ac:dyDescent="0.15"/>
    <row r="378" ht="21" customHeight="1" x14ac:dyDescent="0.15"/>
    <row r="379" ht="21" customHeight="1" x14ac:dyDescent="0.15"/>
    <row r="380" ht="21" customHeight="1" x14ac:dyDescent="0.15"/>
    <row r="381" ht="21" customHeight="1" x14ac:dyDescent="0.15"/>
    <row r="382" ht="21" customHeight="1" x14ac:dyDescent="0.15"/>
    <row r="383" ht="21" customHeight="1" x14ac:dyDescent="0.15"/>
    <row r="384" ht="21" customHeight="1" x14ac:dyDescent="0.15"/>
    <row r="385" ht="21" customHeight="1" x14ac:dyDescent="0.15"/>
    <row r="386" ht="21" customHeight="1" x14ac:dyDescent="0.15"/>
    <row r="387" ht="21" customHeight="1" x14ac:dyDescent="0.15"/>
    <row r="388" ht="21" customHeight="1" x14ac:dyDescent="0.15"/>
    <row r="389" ht="21" customHeight="1" x14ac:dyDescent="0.15"/>
    <row r="390" ht="21" customHeight="1" x14ac:dyDescent="0.15"/>
    <row r="391" ht="21" customHeight="1" x14ac:dyDescent="0.15"/>
    <row r="392" ht="21" customHeight="1" x14ac:dyDescent="0.15"/>
    <row r="393" ht="21" customHeight="1" x14ac:dyDescent="0.15"/>
    <row r="394" ht="21" customHeight="1" x14ac:dyDescent="0.15"/>
    <row r="395" ht="21" customHeight="1" x14ac:dyDescent="0.15"/>
    <row r="396" ht="21" customHeight="1" x14ac:dyDescent="0.15"/>
    <row r="397" ht="21" customHeight="1" x14ac:dyDescent="0.15"/>
    <row r="398" ht="21" customHeight="1" x14ac:dyDescent="0.15"/>
    <row r="399" ht="21" customHeight="1" x14ac:dyDescent="0.15"/>
    <row r="400" ht="21" customHeight="1" x14ac:dyDescent="0.15"/>
    <row r="401" ht="21" customHeight="1" x14ac:dyDescent="0.15"/>
    <row r="402" ht="21" customHeight="1" x14ac:dyDescent="0.15"/>
    <row r="403" ht="21" customHeight="1" x14ac:dyDescent="0.15"/>
    <row r="404" ht="21" customHeight="1" x14ac:dyDescent="0.15"/>
    <row r="405" ht="21" customHeight="1" x14ac:dyDescent="0.15"/>
    <row r="406" ht="21" customHeight="1" x14ac:dyDescent="0.15"/>
    <row r="407" ht="21" customHeight="1" x14ac:dyDescent="0.15"/>
    <row r="408" ht="21" customHeight="1" x14ac:dyDescent="0.15"/>
    <row r="409" ht="21" customHeight="1" x14ac:dyDescent="0.15"/>
    <row r="410" ht="21" customHeight="1" x14ac:dyDescent="0.15"/>
    <row r="411" ht="21" customHeight="1" x14ac:dyDescent="0.15"/>
    <row r="412" ht="21" customHeight="1" x14ac:dyDescent="0.15"/>
    <row r="413" ht="21" customHeight="1" x14ac:dyDescent="0.15"/>
    <row r="414" ht="21" customHeight="1" x14ac:dyDescent="0.15"/>
    <row r="415" ht="21" customHeight="1" x14ac:dyDescent="0.15"/>
    <row r="416" ht="21" customHeight="1" x14ac:dyDescent="0.15"/>
    <row r="417" ht="21" customHeight="1" x14ac:dyDescent="0.15"/>
    <row r="418" ht="21" customHeight="1" x14ac:dyDescent="0.15"/>
    <row r="419" ht="21" customHeight="1" x14ac:dyDescent="0.15"/>
    <row r="420" ht="21" customHeight="1" x14ac:dyDescent="0.15"/>
    <row r="421" ht="21" customHeight="1" x14ac:dyDescent="0.15"/>
    <row r="422" ht="21" customHeight="1" x14ac:dyDescent="0.15"/>
    <row r="423" ht="21" customHeight="1" x14ac:dyDescent="0.15"/>
    <row r="424" ht="21" customHeight="1" x14ac:dyDescent="0.15"/>
    <row r="425" ht="21" customHeight="1" x14ac:dyDescent="0.15"/>
    <row r="426" ht="21" customHeight="1" x14ac:dyDescent="0.15"/>
    <row r="427" ht="21" customHeight="1" x14ac:dyDescent="0.15"/>
    <row r="428" ht="21" customHeight="1" x14ac:dyDescent="0.15"/>
    <row r="429" ht="21" customHeight="1" x14ac:dyDescent="0.15"/>
    <row r="430" ht="21" customHeight="1" x14ac:dyDescent="0.15"/>
    <row r="431" ht="21" customHeight="1" x14ac:dyDescent="0.15"/>
    <row r="432" ht="21" customHeight="1" x14ac:dyDescent="0.15"/>
    <row r="433" ht="21" customHeight="1" x14ac:dyDescent="0.15"/>
    <row r="434" ht="21" customHeight="1" x14ac:dyDescent="0.15"/>
    <row r="435" ht="21" customHeight="1" x14ac:dyDescent="0.15"/>
    <row r="436" ht="21" customHeight="1" x14ac:dyDescent="0.15"/>
    <row r="437" ht="21" customHeight="1" x14ac:dyDescent="0.15"/>
    <row r="438" ht="21" customHeight="1" x14ac:dyDescent="0.15"/>
    <row r="439" ht="21" customHeight="1" x14ac:dyDescent="0.15"/>
    <row r="440" ht="21" customHeight="1" x14ac:dyDescent="0.15"/>
    <row r="441" ht="21" customHeight="1" x14ac:dyDescent="0.15"/>
    <row r="442" ht="21" customHeight="1" x14ac:dyDescent="0.15"/>
    <row r="443" ht="21" customHeight="1" x14ac:dyDescent="0.15"/>
    <row r="444" ht="21" customHeight="1" x14ac:dyDescent="0.15"/>
    <row r="445" ht="21" customHeight="1" x14ac:dyDescent="0.15"/>
    <row r="446" ht="21" customHeight="1" x14ac:dyDescent="0.15"/>
    <row r="447" ht="21" customHeight="1" x14ac:dyDescent="0.15"/>
    <row r="448" ht="21" customHeight="1" x14ac:dyDescent="0.15"/>
    <row r="449" ht="21" customHeight="1" x14ac:dyDescent="0.15"/>
    <row r="450" ht="21" customHeight="1" x14ac:dyDescent="0.15"/>
    <row r="451" ht="21" customHeight="1" x14ac:dyDescent="0.15"/>
    <row r="452" ht="21" customHeight="1" x14ac:dyDescent="0.15"/>
    <row r="453" ht="21" customHeight="1" x14ac:dyDescent="0.15"/>
    <row r="454" ht="21" customHeight="1" x14ac:dyDescent="0.15"/>
    <row r="455" ht="21" customHeight="1" x14ac:dyDescent="0.15"/>
    <row r="456" ht="21" customHeight="1" x14ac:dyDescent="0.15"/>
    <row r="457" ht="21" customHeight="1" x14ac:dyDescent="0.15"/>
    <row r="458" ht="21" customHeight="1" x14ac:dyDescent="0.15"/>
    <row r="459" ht="21" customHeight="1" x14ac:dyDescent="0.15"/>
    <row r="460" ht="21" customHeight="1" x14ac:dyDescent="0.15"/>
    <row r="461" ht="21" customHeight="1" x14ac:dyDescent="0.15"/>
    <row r="462" ht="21" customHeight="1" x14ac:dyDescent="0.15"/>
    <row r="463" ht="21" customHeight="1" x14ac:dyDescent="0.15"/>
    <row r="464" ht="21" customHeight="1" x14ac:dyDescent="0.15"/>
    <row r="465" ht="21" customHeight="1" x14ac:dyDescent="0.15"/>
    <row r="466" ht="21" customHeight="1" x14ac:dyDescent="0.15"/>
    <row r="467" ht="21" customHeight="1" x14ac:dyDescent="0.15"/>
    <row r="468" ht="21" customHeight="1" x14ac:dyDescent="0.15"/>
    <row r="469" ht="21" customHeight="1" x14ac:dyDescent="0.15"/>
    <row r="470" ht="21" customHeight="1" x14ac:dyDescent="0.15"/>
    <row r="471" ht="21" customHeight="1" x14ac:dyDescent="0.15"/>
    <row r="472" ht="21" customHeight="1" x14ac:dyDescent="0.15"/>
    <row r="473" ht="21" customHeight="1" x14ac:dyDescent="0.15"/>
    <row r="474" ht="21" customHeight="1" x14ac:dyDescent="0.15"/>
    <row r="475" ht="21" customHeight="1" x14ac:dyDescent="0.15"/>
    <row r="476" ht="21" customHeight="1" x14ac:dyDescent="0.15"/>
    <row r="477" ht="21" customHeight="1" x14ac:dyDescent="0.15"/>
    <row r="478" ht="21" customHeight="1" x14ac:dyDescent="0.15"/>
    <row r="479" ht="21" customHeight="1" x14ac:dyDescent="0.15"/>
    <row r="480" ht="21" customHeight="1" x14ac:dyDescent="0.15"/>
    <row r="481" ht="21" customHeight="1" x14ac:dyDescent="0.15"/>
    <row r="482" ht="21" customHeight="1" x14ac:dyDescent="0.15"/>
    <row r="483" ht="21" customHeight="1" x14ac:dyDescent="0.15"/>
    <row r="484" ht="21" customHeight="1" x14ac:dyDescent="0.15"/>
    <row r="485" ht="21" customHeight="1" x14ac:dyDescent="0.15"/>
    <row r="486" ht="21" customHeight="1" x14ac:dyDescent="0.15"/>
    <row r="487" ht="21" customHeight="1" x14ac:dyDescent="0.15"/>
    <row r="488" ht="21" customHeight="1" x14ac:dyDescent="0.15"/>
    <row r="489" ht="21" customHeight="1" x14ac:dyDescent="0.15"/>
    <row r="490" ht="21" customHeight="1" x14ac:dyDescent="0.15"/>
    <row r="491" ht="21" customHeight="1" x14ac:dyDescent="0.15"/>
    <row r="492" ht="21" customHeight="1" x14ac:dyDescent="0.15"/>
    <row r="493" ht="21" customHeight="1" x14ac:dyDescent="0.15"/>
    <row r="494" ht="21" customHeight="1" x14ac:dyDescent="0.15"/>
    <row r="495" ht="21" customHeight="1" x14ac:dyDescent="0.15"/>
    <row r="496" ht="21" customHeight="1" x14ac:dyDescent="0.15"/>
    <row r="497" ht="21" customHeight="1" x14ac:dyDescent="0.15"/>
    <row r="498" ht="21" customHeight="1" x14ac:dyDescent="0.15"/>
    <row r="499" ht="21" customHeight="1" x14ac:dyDescent="0.15"/>
    <row r="500" ht="21" customHeight="1" x14ac:dyDescent="0.15"/>
    <row r="501" ht="21" customHeight="1" x14ac:dyDescent="0.15"/>
    <row r="502" ht="21" customHeight="1" x14ac:dyDescent="0.15"/>
    <row r="503" ht="21" customHeight="1" x14ac:dyDescent="0.15"/>
    <row r="504" ht="21" customHeight="1" x14ac:dyDescent="0.15"/>
    <row r="505" ht="21" customHeight="1" x14ac:dyDescent="0.15"/>
    <row r="506" ht="21" customHeight="1" x14ac:dyDescent="0.15"/>
    <row r="507" ht="21" customHeight="1" x14ac:dyDescent="0.15"/>
    <row r="508" ht="21" customHeight="1" x14ac:dyDescent="0.15"/>
    <row r="509" ht="21" customHeight="1" x14ac:dyDescent="0.15"/>
    <row r="510" ht="21" customHeight="1" x14ac:dyDescent="0.15"/>
    <row r="511" ht="21" customHeight="1" x14ac:dyDescent="0.15"/>
    <row r="512" ht="21" customHeight="1" x14ac:dyDescent="0.15"/>
    <row r="513" ht="21" customHeight="1" x14ac:dyDescent="0.15"/>
    <row r="514" ht="21" customHeight="1" x14ac:dyDescent="0.15"/>
    <row r="515" ht="21" customHeight="1" x14ac:dyDescent="0.15"/>
    <row r="516" ht="21" customHeight="1" x14ac:dyDescent="0.15"/>
    <row r="517" ht="21" customHeight="1" x14ac:dyDescent="0.15"/>
    <row r="518" ht="21" customHeight="1" x14ac:dyDescent="0.15"/>
    <row r="519" ht="21" customHeight="1" x14ac:dyDescent="0.15"/>
    <row r="520" ht="21" customHeight="1" x14ac:dyDescent="0.15"/>
    <row r="521" ht="21" customHeight="1" x14ac:dyDescent="0.15"/>
    <row r="522" ht="21" customHeight="1" x14ac:dyDescent="0.15"/>
    <row r="523" ht="21" customHeight="1" x14ac:dyDescent="0.15"/>
    <row r="524" ht="21" customHeight="1" x14ac:dyDescent="0.15"/>
    <row r="525" ht="21" customHeight="1" x14ac:dyDescent="0.15"/>
    <row r="526" ht="21" customHeight="1" x14ac:dyDescent="0.15"/>
    <row r="527" ht="21" customHeight="1" x14ac:dyDescent="0.15"/>
    <row r="528" ht="21" customHeight="1" x14ac:dyDescent="0.15"/>
    <row r="529" ht="21" customHeight="1" x14ac:dyDescent="0.15"/>
    <row r="530" ht="21" customHeight="1" x14ac:dyDescent="0.15"/>
    <row r="531" ht="21" customHeight="1" x14ac:dyDescent="0.15"/>
    <row r="532" ht="21" customHeight="1" x14ac:dyDescent="0.15"/>
    <row r="533" ht="21" customHeight="1" x14ac:dyDescent="0.15"/>
    <row r="534" ht="21" customHeight="1" x14ac:dyDescent="0.15"/>
    <row r="535" ht="21" customHeight="1" x14ac:dyDescent="0.15"/>
    <row r="536" ht="21" customHeight="1" x14ac:dyDescent="0.15"/>
    <row r="537" ht="21" customHeight="1" x14ac:dyDescent="0.15"/>
    <row r="538" ht="21" customHeight="1" x14ac:dyDescent="0.15"/>
    <row r="539" ht="21" customHeight="1" x14ac:dyDescent="0.15"/>
    <row r="540" ht="21" customHeight="1" x14ac:dyDescent="0.15"/>
    <row r="541" ht="21" customHeight="1" x14ac:dyDescent="0.15"/>
    <row r="542" ht="21" customHeight="1" x14ac:dyDescent="0.15"/>
    <row r="543" ht="21" customHeight="1" x14ac:dyDescent="0.15"/>
    <row r="544" ht="21" customHeight="1" x14ac:dyDescent="0.15"/>
    <row r="545" ht="21" customHeight="1" x14ac:dyDescent="0.15"/>
    <row r="546" ht="21" customHeight="1" x14ac:dyDescent="0.15"/>
    <row r="547" ht="21" customHeight="1" x14ac:dyDescent="0.15"/>
    <row r="548" ht="21" customHeight="1" x14ac:dyDescent="0.15"/>
    <row r="549" ht="21" customHeight="1" x14ac:dyDescent="0.15"/>
    <row r="550" ht="21" customHeight="1" x14ac:dyDescent="0.15"/>
    <row r="551" ht="21" customHeight="1" x14ac:dyDescent="0.15"/>
    <row r="552" ht="21" customHeight="1" x14ac:dyDescent="0.15"/>
    <row r="553" ht="21" customHeight="1" x14ac:dyDescent="0.15"/>
    <row r="554" ht="21" customHeight="1" x14ac:dyDescent="0.15"/>
    <row r="555" ht="21" customHeight="1" x14ac:dyDescent="0.15"/>
    <row r="556" ht="21" customHeight="1" x14ac:dyDescent="0.15"/>
    <row r="557" ht="21" customHeight="1" x14ac:dyDescent="0.15"/>
    <row r="558" ht="21" customHeight="1" x14ac:dyDescent="0.15"/>
    <row r="559" ht="21" customHeight="1" x14ac:dyDescent="0.15"/>
    <row r="560" ht="21" customHeight="1" x14ac:dyDescent="0.15"/>
    <row r="561" ht="21" customHeight="1" x14ac:dyDescent="0.15"/>
    <row r="562" ht="21" customHeight="1" x14ac:dyDescent="0.15"/>
    <row r="563" ht="21" customHeight="1" x14ac:dyDescent="0.15"/>
    <row r="564" ht="21" customHeight="1" x14ac:dyDescent="0.15"/>
    <row r="565" ht="21" customHeight="1" x14ac:dyDescent="0.15"/>
    <row r="566" ht="21" customHeight="1" x14ac:dyDescent="0.15"/>
    <row r="567" ht="21" customHeight="1" x14ac:dyDescent="0.15"/>
    <row r="568" ht="21" customHeight="1" x14ac:dyDescent="0.15"/>
    <row r="569" ht="21" customHeight="1" x14ac:dyDescent="0.15"/>
    <row r="570" ht="21" customHeight="1" x14ac:dyDescent="0.15"/>
    <row r="571" ht="21" customHeight="1" x14ac:dyDescent="0.15"/>
    <row r="572" ht="21" customHeight="1" x14ac:dyDescent="0.15"/>
    <row r="573" ht="21" customHeight="1" x14ac:dyDescent="0.15"/>
    <row r="574" ht="21" customHeight="1" x14ac:dyDescent="0.15"/>
    <row r="575" ht="21" customHeight="1" x14ac:dyDescent="0.15"/>
    <row r="576" ht="21" customHeight="1" x14ac:dyDescent="0.15"/>
    <row r="577" ht="21" customHeight="1" x14ac:dyDescent="0.15"/>
    <row r="578" ht="21" customHeight="1" x14ac:dyDescent="0.15"/>
    <row r="579" ht="21" customHeight="1" x14ac:dyDescent="0.15"/>
    <row r="580" ht="21" customHeight="1" x14ac:dyDescent="0.15"/>
    <row r="581" ht="21" customHeight="1" x14ac:dyDescent="0.15"/>
    <row r="582" ht="21" customHeight="1" x14ac:dyDescent="0.15"/>
    <row r="583" ht="21" customHeight="1" x14ac:dyDescent="0.15"/>
    <row r="584" ht="21" customHeight="1" x14ac:dyDescent="0.15"/>
    <row r="585" ht="21" customHeight="1" x14ac:dyDescent="0.15"/>
    <row r="586" ht="21" customHeight="1" x14ac:dyDescent="0.15"/>
    <row r="587" ht="21" customHeight="1" x14ac:dyDescent="0.15"/>
    <row r="588" ht="21" customHeight="1" x14ac:dyDescent="0.15"/>
    <row r="589" ht="21" customHeight="1" x14ac:dyDescent="0.15"/>
    <row r="590" ht="21" customHeight="1" x14ac:dyDescent="0.15"/>
    <row r="591" ht="21" customHeight="1" x14ac:dyDescent="0.15"/>
    <row r="592" ht="21" customHeight="1" x14ac:dyDescent="0.15"/>
    <row r="593" ht="21" customHeight="1" x14ac:dyDescent="0.15"/>
    <row r="594" ht="21" customHeight="1" x14ac:dyDescent="0.15"/>
    <row r="595" ht="21" customHeight="1" x14ac:dyDescent="0.15"/>
    <row r="596" ht="21" customHeight="1" x14ac:dyDescent="0.15"/>
    <row r="597" ht="21" customHeight="1" x14ac:dyDescent="0.15"/>
    <row r="598" ht="21" customHeight="1" x14ac:dyDescent="0.15"/>
    <row r="599" ht="21" customHeight="1" x14ac:dyDescent="0.15"/>
    <row r="600" ht="21" customHeight="1" x14ac:dyDescent="0.15"/>
    <row r="601" ht="21" customHeight="1" x14ac:dyDescent="0.15"/>
    <row r="602" ht="21" customHeight="1" x14ac:dyDescent="0.15"/>
    <row r="603" ht="21" customHeight="1" x14ac:dyDescent="0.15"/>
    <row r="604" ht="21" customHeight="1" x14ac:dyDescent="0.15"/>
    <row r="605" ht="21" customHeight="1" x14ac:dyDescent="0.15"/>
    <row r="606" ht="21" customHeight="1" x14ac:dyDescent="0.15"/>
    <row r="607" ht="21" customHeight="1" x14ac:dyDescent="0.15"/>
    <row r="608" ht="21" customHeight="1" x14ac:dyDescent="0.15"/>
    <row r="609" ht="21" customHeight="1" x14ac:dyDescent="0.15"/>
    <row r="610" ht="21" customHeight="1" x14ac:dyDescent="0.15"/>
    <row r="611" ht="21" customHeight="1" x14ac:dyDescent="0.15"/>
    <row r="612" ht="21" customHeight="1" x14ac:dyDescent="0.15"/>
    <row r="613" ht="21" customHeight="1" x14ac:dyDescent="0.15"/>
    <row r="614" ht="21" customHeight="1" x14ac:dyDescent="0.15"/>
    <row r="615" ht="21" customHeight="1" x14ac:dyDescent="0.15"/>
    <row r="616" ht="21" customHeight="1" x14ac:dyDescent="0.15"/>
    <row r="617" ht="21" customHeight="1" x14ac:dyDescent="0.15"/>
    <row r="618" ht="21" customHeight="1" x14ac:dyDescent="0.15"/>
    <row r="619" ht="21" customHeight="1" x14ac:dyDescent="0.15"/>
    <row r="620" ht="21" customHeight="1" x14ac:dyDescent="0.15"/>
    <row r="621" ht="21" customHeight="1" x14ac:dyDescent="0.15"/>
    <row r="622" ht="21" customHeight="1" x14ac:dyDescent="0.15"/>
    <row r="623" ht="21" customHeight="1" x14ac:dyDescent="0.15"/>
    <row r="624" ht="21" customHeight="1" x14ac:dyDescent="0.15"/>
    <row r="625" ht="21" customHeight="1" x14ac:dyDescent="0.15"/>
    <row r="626" ht="21" customHeight="1" x14ac:dyDescent="0.15"/>
    <row r="627" ht="21" customHeight="1" x14ac:dyDescent="0.15"/>
    <row r="628" ht="21" customHeight="1" x14ac:dyDescent="0.15"/>
    <row r="629" ht="21" customHeight="1" x14ac:dyDescent="0.15"/>
    <row r="630" ht="21" customHeight="1" x14ac:dyDescent="0.15"/>
    <row r="631" ht="21" customHeight="1" x14ac:dyDescent="0.15"/>
    <row r="632" ht="21" customHeight="1" x14ac:dyDescent="0.15"/>
    <row r="633" ht="21" customHeight="1" x14ac:dyDescent="0.15"/>
    <row r="634" ht="21" customHeight="1" x14ac:dyDescent="0.15"/>
    <row r="635" ht="21" customHeight="1" x14ac:dyDescent="0.15"/>
    <row r="636" ht="21" customHeight="1" x14ac:dyDescent="0.15"/>
    <row r="637" ht="21" customHeight="1" x14ac:dyDescent="0.15"/>
    <row r="638" ht="21" customHeight="1" x14ac:dyDescent="0.15"/>
    <row r="639" ht="21" customHeight="1" x14ac:dyDescent="0.15"/>
    <row r="640" ht="21" customHeight="1" x14ac:dyDescent="0.15"/>
    <row r="641" ht="21" customHeight="1" x14ac:dyDescent="0.15"/>
    <row r="642" ht="21" customHeight="1" x14ac:dyDescent="0.15"/>
    <row r="643" ht="21" customHeight="1" x14ac:dyDescent="0.15"/>
    <row r="644" ht="21" customHeight="1" x14ac:dyDescent="0.15"/>
    <row r="645" ht="21" customHeight="1" x14ac:dyDescent="0.15"/>
    <row r="646" ht="21" customHeight="1" x14ac:dyDescent="0.15"/>
    <row r="647" ht="21" customHeight="1" x14ac:dyDescent="0.15"/>
    <row r="648" ht="21" customHeight="1" x14ac:dyDescent="0.15"/>
    <row r="649" ht="21" customHeight="1" x14ac:dyDescent="0.15"/>
    <row r="650" ht="21" customHeight="1" x14ac:dyDescent="0.15"/>
    <row r="651" ht="21" customHeight="1" x14ac:dyDescent="0.15"/>
    <row r="652" ht="21" customHeight="1" x14ac:dyDescent="0.15"/>
    <row r="653" ht="21" customHeight="1" x14ac:dyDescent="0.15"/>
    <row r="654" ht="21" customHeight="1" x14ac:dyDescent="0.15"/>
    <row r="655" ht="21" customHeight="1" x14ac:dyDescent="0.15"/>
    <row r="656" ht="21" customHeight="1" x14ac:dyDescent="0.15"/>
    <row r="657" ht="21" customHeight="1" x14ac:dyDescent="0.15"/>
    <row r="658" ht="21" customHeight="1" x14ac:dyDescent="0.15"/>
    <row r="659" ht="21" customHeight="1" x14ac:dyDescent="0.15"/>
    <row r="660" ht="21" customHeight="1" x14ac:dyDescent="0.15"/>
    <row r="661" ht="21" customHeight="1" x14ac:dyDescent="0.15"/>
    <row r="662" ht="21" customHeight="1" x14ac:dyDescent="0.15"/>
    <row r="663" ht="21" customHeight="1" x14ac:dyDescent="0.15"/>
    <row r="664" ht="21" customHeight="1" x14ac:dyDescent="0.15"/>
    <row r="665" ht="21" customHeight="1" x14ac:dyDescent="0.15"/>
    <row r="666" ht="21" customHeight="1" x14ac:dyDescent="0.15"/>
    <row r="667" ht="21" customHeight="1" x14ac:dyDescent="0.15"/>
    <row r="668" ht="21" customHeight="1" x14ac:dyDescent="0.15"/>
    <row r="669" ht="21" customHeight="1" x14ac:dyDescent="0.15"/>
    <row r="670" ht="21" customHeight="1" x14ac:dyDescent="0.15"/>
    <row r="671" ht="21" customHeight="1" x14ac:dyDescent="0.15"/>
    <row r="672" ht="21" customHeight="1" x14ac:dyDescent="0.15"/>
    <row r="673" ht="21" customHeight="1" x14ac:dyDescent="0.15"/>
    <row r="674" ht="21" customHeight="1" x14ac:dyDescent="0.15"/>
    <row r="675" ht="21" customHeight="1" x14ac:dyDescent="0.15"/>
    <row r="676" ht="21" customHeight="1" x14ac:dyDescent="0.15"/>
    <row r="677" ht="21" customHeight="1" x14ac:dyDescent="0.15"/>
    <row r="678" ht="21" customHeight="1" x14ac:dyDescent="0.15"/>
    <row r="679" ht="21" customHeight="1" x14ac:dyDescent="0.15"/>
    <row r="680" ht="21" customHeight="1" x14ac:dyDescent="0.15"/>
    <row r="681" ht="21" customHeight="1" x14ac:dyDescent="0.15"/>
    <row r="682" ht="21" customHeight="1" x14ac:dyDescent="0.15"/>
    <row r="683" ht="21" customHeight="1" x14ac:dyDescent="0.15"/>
    <row r="684" ht="21" customHeight="1" x14ac:dyDescent="0.15"/>
    <row r="685" ht="21" customHeight="1" x14ac:dyDescent="0.15"/>
    <row r="686" ht="21" customHeight="1" x14ac:dyDescent="0.15"/>
    <row r="687" ht="21" customHeight="1" x14ac:dyDescent="0.15"/>
    <row r="688" ht="21" customHeight="1" x14ac:dyDescent="0.15"/>
    <row r="689" ht="21" customHeight="1" x14ac:dyDescent="0.15"/>
    <row r="690" ht="21" customHeight="1" x14ac:dyDescent="0.15"/>
    <row r="691" ht="21" customHeight="1" x14ac:dyDescent="0.15"/>
    <row r="692" ht="21" customHeight="1" x14ac:dyDescent="0.15"/>
    <row r="693" ht="21" customHeight="1" x14ac:dyDescent="0.15"/>
    <row r="694" ht="21" customHeight="1" x14ac:dyDescent="0.15"/>
    <row r="695" ht="21" customHeight="1" x14ac:dyDescent="0.15"/>
    <row r="696" ht="21" customHeight="1" x14ac:dyDescent="0.15"/>
    <row r="697" ht="21" customHeight="1" x14ac:dyDescent="0.15"/>
    <row r="698" ht="21" customHeight="1" x14ac:dyDescent="0.15"/>
    <row r="699" ht="21" customHeight="1" x14ac:dyDescent="0.15"/>
    <row r="700" ht="21" customHeight="1" x14ac:dyDescent="0.15"/>
    <row r="701" ht="21" customHeight="1" x14ac:dyDescent="0.15"/>
    <row r="702" ht="21" customHeight="1" x14ac:dyDescent="0.15"/>
    <row r="703" ht="21" customHeight="1" x14ac:dyDescent="0.15"/>
    <row r="704" ht="21" customHeight="1" x14ac:dyDescent="0.15"/>
    <row r="705" ht="21" customHeight="1" x14ac:dyDescent="0.15"/>
    <row r="706" ht="21" customHeight="1" x14ac:dyDescent="0.15"/>
    <row r="707" ht="21" customHeight="1" x14ac:dyDescent="0.15"/>
    <row r="708" ht="21" customHeight="1" x14ac:dyDescent="0.15"/>
    <row r="709" ht="21" customHeight="1" x14ac:dyDescent="0.15"/>
    <row r="710" ht="21" customHeight="1" x14ac:dyDescent="0.15"/>
    <row r="711" ht="21" customHeight="1" x14ac:dyDescent="0.15"/>
    <row r="712" ht="21" customHeight="1" x14ac:dyDescent="0.15"/>
    <row r="713" ht="21" customHeight="1" x14ac:dyDescent="0.15"/>
    <row r="714" ht="21" customHeight="1" x14ac:dyDescent="0.15"/>
    <row r="715" ht="21" customHeight="1" x14ac:dyDescent="0.15"/>
    <row r="716" ht="21" customHeight="1" x14ac:dyDescent="0.15"/>
    <row r="717" ht="21" customHeight="1" x14ac:dyDescent="0.15"/>
    <row r="718" ht="21" customHeight="1" x14ac:dyDescent="0.15"/>
    <row r="719" ht="21" customHeight="1" x14ac:dyDescent="0.15"/>
    <row r="720" ht="21" customHeight="1" x14ac:dyDescent="0.15"/>
    <row r="721" ht="21" customHeight="1" x14ac:dyDescent="0.15"/>
    <row r="722" ht="21" customHeight="1" x14ac:dyDescent="0.15"/>
    <row r="723" ht="21" customHeight="1" x14ac:dyDescent="0.15"/>
    <row r="724" ht="21" customHeight="1" x14ac:dyDescent="0.15"/>
    <row r="725" ht="21" customHeight="1" x14ac:dyDescent="0.15"/>
    <row r="726" ht="21" customHeight="1" x14ac:dyDescent="0.15"/>
    <row r="727" ht="21" customHeight="1" x14ac:dyDescent="0.15"/>
    <row r="728" ht="21" customHeight="1" x14ac:dyDescent="0.15"/>
    <row r="729" ht="21" customHeight="1" x14ac:dyDescent="0.15"/>
    <row r="730" ht="21" customHeight="1" x14ac:dyDescent="0.15"/>
    <row r="731" ht="21" customHeight="1" x14ac:dyDescent="0.15"/>
    <row r="732" ht="21" customHeight="1" x14ac:dyDescent="0.15"/>
    <row r="733" ht="21" customHeight="1" x14ac:dyDescent="0.15"/>
    <row r="734" ht="21" customHeight="1" x14ac:dyDescent="0.15"/>
    <row r="735" ht="21" customHeight="1" x14ac:dyDescent="0.15"/>
    <row r="736" ht="21" customHeight="1" x14ac:dyDescent="0.15"/>
    <row r="737" ht="21" customHeight="1" x14ac:dyDescent="0.15"/>
    <row r="738" ht="21" customHeight="1" x14ac:dyDescent="0.15"/>
    <row r="739" ht="21" customHeight="1" x14ac:dyDescent="0.15"/>
    <row r="740" ht="21" customHeight="1" x14ac:dyDescent="0.15"/>
    <row r="741" ht="21" customHeight="1" x14ac:dyDescent="0.15"/>
    <row r="742" ht="21" customHeight="1" x14ac:dyDescent="0.15"/>
    <row r="743" ht="21" customHeight="1" x14ac:dyDescent="0.15"/>
    <row r="744" ht="21" customHeight="1" x14ac:dyDescent="0.15"/>
    <row r="745" ht="21" customHeight="1" x14ac:dyDescent="0.15"/>
    <row r="746" ht="21" customHeight="1" x14ac:dyDescent="0.15"/>
    <row r="747" ht="21" customHeight="1" x14ac:dyDescent="0.15"/>
    <row r="748" ht="21" customHeight="1" x14ac:dyDescent="0.15"/>
    <row r="749" ht="21" customHeight="1" x14ac:dyDescent="0.15"/>
    <row r="750" ht="21" customHeight="1" x14ac:dyDescent="0.15"/>
    <row r="751" ht="21" customHeight="1" x14ac:dyDescent="0.15"/>
    <row r="752" ht="21" customHeight="1" x14ac:dyDescent="0.15"/>
    <row r="753" ht="21" customHeight="1" x14ac:dyDescent="0.15"/>
    <row r="754" ht="21" customHeight="1" x14ac:dyDescent="0.15"/>
    <row r="755" ht="21" customHeight="1" x14ac:dyDescent="0.15"/>
    <row r="756" ht="21" customHeight="1" x14ac:dyDescent="0.15"/>
    <row r="757" ht="21" customHeight="1" x14ac:dyDescent="0.15"/>
    <row r="758" ht="21" customHeight="1" x14ac:dyDescent="0.15"/>
    <row r="759" ht="21" customHeight="1" x14ac:dyDescent="0.15"/>
    <row r="760" ht="21" customHeight="1" x14ac:dyDescent="0.15"/>
    <row r="761" ht="21" customHeight="1" x14ac:dyDescent="0.15"/>
    <row r="762" ht="21" customHeight="1" x14ac:dyDescent="0.15"/>
    <row r="763" ht="21" customHeight="1" x14ac:dyDescent="0.15"/>
    <row r="764" ht="21" customHeight="1" x14ac:dyDescent="0.15"/>
    <row r="765" ht="21" customHeight="1" x14ac:dyDescent="0.15"/>
    <row r="766" ht="21" customHeight="1" x14ac:dyDescent="0.15"/>
    <row r="767" ht="21" customHeight="1" x14ac:dyDescent="0.15"/>
    <row r="768" ht="21" customHeight="1" x14ac:dyDescent="0.15"/>
    <row r="769" ht="21" customHeight="1" x14ac:dyDescent="0.15"/>
    <row r="770" ht="21" customHeight="1" x14ac:dyDescent="0.15"/>
    <row r="771" ht="21" customHeight="1" x14ac:dyDescent="0.15"/>
    <row r="772" ht="21" customHeight="1" x14ac:dyDescent="0.15"/>
    <row r="773" ht="21" customHeight="1" x14ac:dyDescent="0.15"/>
    <row r="774" ht="21" customHeight="1" x14ac:dyDescent="0.15"/>
    <row r="775" ht="21" customHeight="1" x14ac:dyDescent="0.15"/>
    <row r="776" ht="21" customHeight="1" x14ac:dyDescent="0.15"/>
    <row r="777" ht="21" customHeight="1" x14ac:dyDescent="0.15"/>
    <row r="778" ht="21" customHeight="1" x14ac:dyDescent="0.15"/>
    <row r="779" ht="21" customHeight="1" x14ac:dyDescent="0.15"/>
    <row r="780" ht="21" customHeight="1" x14ac:dyDescent="0.15"/>
    <row r="781" ht="21" customHeight="1" x14ac:dyDescent="0.15"/>
    <row r="782" ht="21" customHeight="1" x14ac:dyDescent="0.15"/>
    <row r="783" ht="21" customHeight="1" x14ac:dyDescent="0.15"/>
    <row r="784" ht="21" customHeight="1" x14ac:dyDescent="0.15"/>
    <row r="785" ht="21" customHeight="1" x14ac:dyDescent="0.15"/>
    <row r="786" ht="21" customHeight="1" x14ac:dyDescent="0.15"/>
    <row r="787" ht="21" customHeight="1" x14ac:dyDescent="0.15"/>
    <row r="788" ht="21" customHeight="1" x14ac:dyDescent="0.15"/>
    <row r="789" ht="21" customHeight="1" x14ac:dyDescent="0.15"/>
    <row r="790" ht="21" customHeight="1" x14ac:dyDescent="0.15"/>
    <row r="791" ht="21" customHeight="1" x14ac:dyDescent="0.15"/>
    <row r="792" ht="21" customHeight="1" x14ac:dyDescent="0.15"/>
    <row r="793" ht="21" customHeight="1" x14ac:dyDescent="0.15"/>
    <row r="794" ht="21" customHeight="1" x14ac:dyDescent="0.15"/>
    <row r="795" ht="21" customHeight="1" x14ac:dyDescent="0.15"/>
    <row r="796" ht="21" customHeight="1" x14ac:dyDescent="0.15"/>
    <row r="797" ht="21" customHeight="1" x14ac:dyDescent="0.15"/>
    <row r="798" ht="21" customHeight="1" x14ac:dyDescent="0.15"/>
    <row r="799" ht="21" customHeight="1" x14ac:dyDescent="0.15"/>
    <row r="800" ht="21" customHeight="1" x14ac:dyDescent="0.15"/>
    <row r="801" ht="21" customHeight="1" x14ac:dyDescent="0.15"/>
    <row r="802" ht="21" customHeight="1" x14ac:dyDescent="0.15"/>
    <row r="803" ht="21" customHeight="1" x14ac:dyDescent="0.15"/>
    <row r="804" ht="21" customHeight="1" x14ac:dyDescent="0.15"/>
    <row r="805" ht="21" customHeight="1" x14ac:dyDescent="0.15"/>
    <row r="806" ht="21" customHeight="1" x14ac:dyDescent="0.15"/>
    <row r="807" ht="21" customHeight="1" x14ac:dyDescent="0.15"/>
    <row r="808" ht="21" customHeight="1" x14ac:dyDescent="0.15"/>
    <row r="809" ht="21" customHeight="1" x14ac:dyDescent="0.15"/>
    <row r="810" ht="21" customHeight="1" x14ac:dyDescent="0.15"/>
    <row r="811" ht="21" customHeight="1" x14ac:dyDescent="0.15"/>
    <row r="812" ht="21" customHeight="1" x14ac:dyDescent="0.15"/>
    <row r="813" ht="21" customHeight="1" x14ac:dyDescent="0.15"/>
    <row r="814" ht="21" customHeight="1" x14ac:dyDescent="0.15"/>
    <row r="815" ht="21" customHeight="1" x14ac:dyDescent="0.15"/>
    <row r="816" ht="21" customHeight="1" x14ac:dyDescent="0.15"/>
    <row r="817" ht="21" customHeight="1" x14ac:dyDescent="0.15"/>
    <row r="818" ht="21" customHeight="1" x14ac:dyDescent="0.15"/>
    <row r="819" ht="21" customHeight="1" x14ac:dyDescent="0.15"/>
    <row r="820" ht="21" customHeight="1" x14ac:dyDescent="0.15"/>
    <row r="821" ht="21" customHeight="1" x14ac:dyDescent="0.15"/>
    <row r="822" ht="21" customHeight="1" x14ac:dyDescent="0.15"/>
    <row r="823" ht="21" customHeight="1" x14ac:dyDescent="0.15"/>
    <row r="824" ht="21" customHeight="1" x14ac:dyDescent="0.15"/>
    <row r="825" ht="21" customHeight="1" x14ac:dyDescent="0.15"/>
    <row r="826" ht="21" customHeight="1" x14ac:dyDescent="0.15"/>
    <row r="827" ht="21" customHeight="1" x14ac:dyDescent="0.15"/>
    <row r="828" ht="21" customHeight="1" x14ac:dyDescent="0.15"/>
    <row r="829" ht="21" customHeight="1" x14ac:dyDescent="0.15"/>
    <row r="830" ht="21" customHeight="1" x14ac:dyDescent="0.15"/>
    <row r="831" ht="21" customHeight="1" x14ac:dyDescent="0.15"/>
    <row r="832" ht="21" customHeight="1" x14ac:dyDescent="0.15"/>
    <row r="833" ht="21" customHeight="1" x14ac:dyDescent="0.15"/>
    <row r="834" ht="21" customHeight="1" x14ac:dyDescent="0.15"/>
    <row r="835" ht="21" customHeight="1" x14ac:dyDescent="0.15"/>
    <row r="836" ht="21" customHeight="1" x14ac:dyDescent="0.15"/>
    <row r="837" ht="21" customHeight="1" x14ac:dyDescent="0.15"/>
    <row r="838" ht="21" customHeight="1" x14ac:dyDescent="0.15"/>
    <row r="839" ht="21" customHeight="1" x14ac:dyDescent="0.15"/>
    <row r="840" ht="21" customHeight="1" x14ac:dyDescent="0.15"/>
    <row r="841" ht="21" customHeight="1" x14ac:dyDescent="0.15"/>
    <row r="842" ht="21" customHeight="1" x14ac:dyDescent="0.15"/>
    <row r="843" ht="21" customHeight="1" x14ac:dyDescent="0.15"/>
    <row r="844" ht="21" customHeight="1" x14ac:dyDescent="0.15"/>
    <row r="845" ht="21" customHeight="1" x14ac:dyDescent="0.15"/>
    <row r="846" ht="21" customHeight="1" x14ac:dyDescent="0.15"/>
    <row r="847" ht="21" customHeight="1" x14ac:dyDescent="0.15"/>
    <row r="848" ht="21" customHeight="1" x14ac:dyDescent="0.15"/>
    <row r="849" ht="21" customHeight="1" x14ac:dyDescent="0.15"/>
    <row r="850" ht="21" customHeight="1" x14ac:dyDescent="0.15"/>
    <row r="851" ht="21" customHeight="1" x14ac:dyDescent="0.15"/>
    <row r="852" ht="21" customHeight="1" x14ac:dyDescent="0.15"/>
    <row r="853" ht="21" customHeight="1" x14ac:dyDescent="0.15"/>
    <row r="854" ht="21" customHeight="1" x14ac:dyDescent="0.15"/>
    <row r="855" ht="21" customHeight="1" x14ac:dyDescent="0.15"/>
    <row r="856" ht="21" customHeight="1" x14ac:dyDescent="0.15"/>
    <row r="857" ht="21" customHeight="1" x14ac:dyDescent="0.15"/>
    <row r="858" ht="21" customHeight="1" x14ac:dyDescent="0.15"/>
    <row r="859" ht="21" customHeight="1" x14ac:dyDescent="0.15"/>
    <row r="860" ht="21" customHeight="1" x14ac:dyDescent="0.15"/>
    <row r="861" ht="21" customHeight="1" x14ac:dyDescent="0.15"/>
    <row r="862" ht="21" customHeight="1" x14ac:dyDescent="0.15"/>
    <row r="863" ht="21" customHeight="1" x14ac:dyDescent="0.15"/>
    <row r="864" ht="21" customHeight="1" x14ac:dyDescent="0.15"/>
    <row r="865" ht="21" customHeight="1" x14ac:dyDescent="0.15"/>
    <row r="866" ht="21" customHeight="1" x14ac:dyDescent="0.15"/>
    <row r="867" ht="21" customHeight="1" x14ac:dyDescent="0.15"/>
    <row r="868" ht="21" customHeight="1" x14ac:dyDescent="0.15"/>
    <row r="869" ht="21" customHeight="1" x14ac:dyDescent="0.15"/>
    <row r="870" ht="21" customHeight="1" x14ac:dyDescent="0.15"/>
    <row r="871" ht="21" customHeight="1" x14ac:dyDescent="0.15"/>
    <row r="872" ht="21" customHeight="1" x14ac:dyDescent="0.15"/>
    <row r="873" ht="21" customHeight="1" x14ac:dyDescent="0.15"/>
    <row r="874" ht="21" customHeight="1" x14ac:dyDescent="0.15"/>
    <row r="875" ht="21" customHeight="1" x14ac:dyDescent="0.15"/>
    <row r="876" ht="21" customHeight="1" x14ac:dyDescent="0.15"/>
    <row r="877" ht="21" customHeight="1" x14ac:dyDescent="0.15"/>
    <row r="878" ht="21" customHeight="1" x14ac:dyDescent="0.15"/>
    <row r="879" ht="21" customHeight="1" x14ac:dyDescent="0.15"/>
    <row r="880" ht="21" customHeight="1" x14ac:dyDescent="0.15"/>
    <row r="881" ht="21" customHeight="1" x14ac:dyDescent="0.15"/>
    <row r="882" ht="21" customHeight="1" x14ac:dyDescent="0.15"/>
    <row r="883" ht="21" customHeight="1" x14ac:dyDescent="0.15"/>
    <row r="884" ht="21" customHeight="1" x14ac:dyDescent="0.15"/>
    <row r="885" ht="21" customHeight="1" x14ac:dyDescent="0.15"/>
    <row r="886" ht="21" customHeight="1" x14ac:dyDescent="0.15"/>
    <row r="887" ht="21" customHeight="1" x14ac:dyDescent="0.15"/>
    <row r="888" ht="21" customHeight="1" x14ac:dyDescent="0.15"/>
    <row r="889" ht="21" customHeight="1" x14ac:dyDescent="0.15"/>
    <row r="890" ht="21" customHeight="1" x14ac:dyDescent="0.15"/>
    <row r="891" ht="21" customHeight="1" x14ac:dyDescent="0.15"/>
    <row r="892" ht="21" customHeight="1" x14ac:dyDescent="0.15"/>
    <row r="893" ht="21" customHeight="1" x14ac:dyDescent="0.15"/>
    <row r="894" ht="21" customHeight="1" x14ac:dyDescent="0.15"/>
    <row r="895" ht="21" customHeight="1" x14ac:dyDescent="0.15"/>
    <row r="896" ht="21" customHeight="1" x14ac:dyDescent="0.15"/>
    <row r="897" ht="21" customHeight="1" x14ac:dyDescent="0.15"/>
    <row r="898" ht="21" customHeight="1" x14ac:dyDescent="0.15"/>
    <row r="899" ht="21" customHeight="1" x14ac:dyDescent="0.15"/>
    <row r="900" ht="21" customHeight="1" x14ac:dyDescent="0.15"/>
    <row r="901" ht="21" customHeight="1" x14ac:dyDescent="0.15"/>
    <row r="902" ht="21" customHeight="1" x14ac:dyDescent="0.15"/>
    <row r="903" ht="21" customHeight="1" x14ac:dyDescent="0.15"/>
    <row r="904" ht="21" customHeight="1" x14ac:dyDescent="0.15"/>
    <row r="905" ht="21" customHeight="1" x14ac:dyDescent="0.15"/>
    <row r="906" ht="21" customHeight="1" x14ac:dyDescent="0.15"/>
    <row r="907" ht="21" customHeight="1" x14ac:dyDescent="0.15"/>
    <row r="908" ht="21" customHeight="1" x14ac:dyDescent="0.15"/>
    <row r="909" ht="21" customHeight="1" x14ac:dyDescent="0.15"/>
    <row r="910" ht="21" customHeight="1" x14ac:dyDescent="0.15"/>
    <row r="911" ht="21" customHeight="1" x14ac:dyDescent="0.15"/>
    <row r="912" ht="21" customHeight="1" x14ac:dyDescent="0.15"/>
    <row r="913" ht="21" customHeight="1" x14ac:dyDescent="0.15"/>
    <row r="914" ht="21" customHeight="1" x14ac:dyDescent="0.15"/>
    <row r="915" ht="21" customHeight="1" x14ac:dyDescent="0.15"/>
    <row r="916" ht="21" customHeight="1" x14ac:dyDescent="0.15"/>
    <row r="917" ht="21" customHeight="1" x14ac:dyDescent="0.15"/>
    <row r="918" ht="21" customHeight="1" x14ac:dyDescent="0.15"/>
    <row r="919" ht="21" customHeight="1" x14ac:dyDescent="0.15"/>
    <row r="920" ht="21" customHeight="1" x14ac:dyDescent="0.15"/>
    <row r="921" ht="21" customHeight="1" x14ac:dyDescent="0.15"/>
    <row r="922" ht="21" customHeight="1" x14ac:dyDescent="0.15"/>
    <row r="923" ht="21" customHeight="1" x14ac:dyDescent="0.15"/>
    <row r="924" ht="21" customHeight="1" x14ac:dyDescent="0.15"/>
    <row r="925" ht="21" customHeight="1" x14ac:dyDescent="0.15"/>
    <row r="926" ht="21" customHeight="1" x14ac:dyDescent="0.15"/>
    <row r="927" ht="21" customHeight="1" x14ac:dyDescent="0.15"/>
    <row r="928" ht="21" customHeight="1" x14ac:dyDescent="0.15"/>
    <row r="929" ht="21" customHeight="1" x14ac:dyDescent="0.15"/>
    <row r="930" ht="21" customHeight="1" x14ac:dyDescent="0.15"/>
    <row r="931" ht="21" customHeight="1" x14ac:dyDescent="0.15"/>
    <row r="932" ht="21" customHeight="1" x14ac:dyDescent="0.15"/>
    <row r="933" ht="21" customHeight="1" x14ac:dyDescent="0.15"/>
    <row r="934" ht="21" customHeight="1" x14ac:dyDescent="0.15"/>
    <row r="935" ht="21" customHeight="1" x14ac:dyDescent="0.15"/>
    <row r="936" ht="21" customHeight="1" x14ac:dyDescent="0.15"/>
    <row r="937" ht="21" customHeight="1" x14ac:dyDescent="0.15"/>
    <row r="938" ht="21" customHeight="1" x14ac:dyDescent="0.15"/>
    <row r="939" ht="21" customHeight="1" x14ac:dyDescent="0.15"/>
    <row r="940" ht="21" customHeight="1" x14ac:dyDescent="0.15"/>
    <row r="941" ht="21" customHeight="1" x14ac:dyDescent="0.15"/>
    <row r="942" ht="21" customHeight="1" x14ac:dyDescent="0.15"/>
    <row r="943" ht="21" customHeight="1" x14ac:dyDescent="0.15"/>
    <row r="944" ht="21" customHeight="1" x14ac:dyDescent="0.15"/>
    <row r="945" ht="21" customHeight="1" x14ac:dyDescent="0.15"/>
    <row r="946" ht="21" customHeight="1" x14ac:dyDescent="0.15"/>
    <row r="947" ht="21" customHeight="1" x14ac:dyDescent="0.15"/>
    <row r="948" ht="21" customHeight="1" x14ac:dyDescent="0.15"/>
    <row r="949" ht="21" customHeight="1" x14ac:dyDescent="0.15"/>
    <row r="950" ht="21" customHeight="1" x14ac:dyDescent="0.15"/>
    <row r="951" ht="21" customHeight="1" x14ac:dyDescent="0.15"/>
    <row r="952" ht="21" customHeight="1" x14ac:dyDescent="0.15"/>
    <row r="953" ht="21" customHeight="1" x14ac:dyDescent="0.15"/>
    <row r="954" ht="21" customHeight="1" x14ac:dyDescent="0.15"/>
    <row r="955" ht="21" customHeight="1" x14ac:dyDescent="0.15"/>
    <row r="956" ht="21" customHeight="1" x14ac:dyDescent="0.15"/>
    <row r="957" ht="21" customHeight="1" x14ac:dyDescent="0.15"/>
    <row r="958" ht="21" customHeight="1" x14ac:dyDescent="0.15"/>
    <row r="959" ht="21" customHeight="1" x14ac:dyDescent="0.15"/>
    <row r="960" ht="21" customHeight="1" x14ac:dyDescent="0.15"/>
    <row r="961" ht="21" customHeight="1" x14ac:dyDescent="0.15"/>
    <row r="962" ht="21" customHeight="1" x14ac:dyDescent="0.15"/>
    <row r="963" ht="21" customHeight="1" x14ac:dyDescent="0.15"/>
    <row r="964" ht="21" customHeight="1" x14ac:dyDescent="0.15"/>
    <row r="965" ht="21" customHeight="1" x14ac:dyDescent="0.15"/>
    <row r="966" ht="21" customHeight="1" x14ac:dyDescent="0.15"/>
    <row r="967" ht="21" customHeight="1" x14ac:dyDescent="0.15"/>
    <row r="968" ht="21" customHeight="1" x14ac:dyDescent="0.15"/>
    <row r="969" ht="21" customHeight="1" x14ac:dyDescent="0.15"/>
    <row r="970" ht="21" customHeight="1" x14ac:dyDescent="0.15"/>
    <row r="971" ht="21" customHeight="1" x14ac:dyDescent="0.15"/>
    <row r="972" ht="21" customHeight="1" x14ac:dyDescent="0.15"/>
    <row r="973" ht="21" customHeight="1" x14ac:dyDescent="0.15"/>
    <row r="974" ht="21" customHeight="1" x14ac:dyDescent="0.15"/>
    <row r="975" ht="21" customHeight="1" x14ac:dyDescent="0.15"/>
    <row r="976" ht="21" customHeight="1" x14ac:dyDescent="0.15"/>
    <row r="977" ht="21" customHeight="1" x14ac:dyDescent="0.15"/>
    <row r="978" ht="21" customHeight="1" x14ac:dyDescent="0.15"/>
    <row r="979" ht="21" customHeight="1" x14ac:dyDescent="0.15"/>
    <row r="980" ht="21" customHeight="1" x14ac:dyDescent="0.15"/>
    <row r="981" ht="21" customHeight="1" x14ac:dyDescent="0.15"/>
    <row r="982" ht="21" customHeight="1" x14ac:dyDescent="0.15"/>
    <row r="983" ht="21" customHeight="1" x14ac:dyDescent="0.15"/>
    <row r="984" ht="21" customHeight="1" x14ac:dyDescent="0.15"/>
    <row r="985" ht="21" customHeight="1" x14ac:dyDescent="0.15"/>
    <row r="986" ht="21" customHeight="1" x14ac:dyDescent="0.15"/>
    <row r="987" ht="21" customHeight="1" x14ac:dyDescent="0.15"/>
    <row r="988" ht="21" customHeight="1" x14ac:dyDescent="0.15"/>
    <row r="989" ht="21" customHeight="1" x14ac:dyDescent="0.15"/>
    <row r="990" ht="21" customHeight="1" x14ac:dyDescent="0.15"/>
    <row r="991" ht="21" customHeight="1" x14ac:dyDescent="0.15"/>
    <row r="992" ht="21" customHeight="1" x14ac:dyDescent="0.15"/>
    <row r="993" ht="21" customHeight="1" x14ac:dyDescent="0.15"/>
    <row r="994" ht="21" customHeight="1" x14ac:dyDescent="0.15"/>
    <row r="995" ht="21" customHeight="1" x14ac:dyDescent="0.15"/>
    <row r="996" ht="21" customHeight="1" x14ac:dyDescent="0.15"/>
    <row r="997" ht="21" customHeight="1" x14ac:dyDescent="0.15"/>
    <row r="998" ht="21" customHeight="1" x14ac:dyDescent="0.15"/>
    <row r="999" ht="21" customHeight="1" x14ac:dyDescent="0.15"/>
    <row r="1000" ht="21" customHeight="1" x14ac:dyDescent="0.15"/>
    <row r="1001" ht="21" customHeight="1" x14ac:dyDescent="0.15"/>
    <row r="1002" ht="21" customHeight="1" x14ac:dyDescent="0.15"/>
    <row r="1003" ht="21" customHeight="1" x14ac:dyDescent="0.15"/>
    <row r="1004" ht="21" customHeight="1" x14ac:dyDescent="0.15"/>
    <row r="1005" ht="21" customHeight="1" x14ac:dyDescent="0.15"/>
    <row r="1006" ht="21" customHeight="1" x14ac:dyDescent="0.15"/>
    <row r="1007" ht="21" customHeight="1" x14ac:dyDescent="0.15"/>
    <row r="1008" ht="21" customHeight="1" x14ac:dyDescent="0.15"/>
    <row r="1009" ht="21" customHeight="1" x14ac:dyDescent="0.15"/>
    <row r="1010" ht="21" customHeight="1" x14ac:dyDescent="0.15"/>
    <row r="1011" ht="21" customHeight="1" x14ac:dyDescent="0.15"/>
    <row r="1012" ht="21" customHeight="1" x14ac:dyDescent="0.15"/>
    <row r="1013" ht="21" customHeight="1" x14ac:dyDescent="0.15"/>
    <row r="1014" ht="21" customHeight="1" x14ac:dyDescent="0.15"/>
    <row r="1015" ht="21" customHeight="1" x14ac:dyDescent="0.15"/>
    <row r="1016" ht="21" customHeight="1" x14ac:dyDescent="0.15"/>
    <row r="1017" ht="21" customHeight="1" x14ac:dyDescent="0.15"/>
    <row r="1018" ht="21" customHeight="1" x14ac:dyDescent="0.15"/>
    <row r="1019" ht="21" customHeight="1" x14ac:dyDescent="0.15"/>
    <row r="1020" ht="21" customHeight="1" x14ac:dyDescent="0.15"/>
    <row r="1021" ht="21" customHeight="1" x14ac:dyDescent="0.15"/>
    <row r="1022" ht="21" customHeight="1" x14ac:dyDescent="0.15"/>
    <row r="1023" ht="21" customHeight="1" x14ac:dyDescent="0.15"/>
    <row r="1024" ht="21" customHeight="1" x14ac:dyDescent="0.15"/>
    <row r="1025" ht="21" customHeight="1" x14ac:dyDescent="0.15"/>
    <row r="1026" ht="21" customHeight="1" x14ac:dyDescent="0.15"/>
    <row r="1027" ht="21" customHeight="1" x14ac:dyDescent="0.15"/>
    <row r="1028" ht="21" customHeight="1" x14ac:dyDescent="0.15"/>
    <row r="1029" ht="21" customHeight="1" x14ac:dyDescent="0.15"/>
    <row r="1030" ht="21" customHeight="1" x14ac:dyDescent="0.15"/>
    <row r="1031" ht="21" customHeight="1" x14ac:dyDescent="0.15"/>
    <row r="1032" ht="21" customHeight="1" x14ac:dyDescent="0.15"/>
    <row r="1033" ht="21" customHeight="1" x14ac:dyDescent="0.15"/>
    <row r="1034" ht="21" customHeight="1" x14ac:dyDescent="0.15"/>
  </sheetData>
  <mergeCells count="21">
    <mergeCell ref="Q20:R20"/>
    <mergeCell ref="K19:L19"/>
    <mergeCell ref="M19:N19"/>
    <mergeCell ref="O19:P19"/>
    <mergeCell ref="Q19:R19"/>
    <mergeCell ref="O20:P20"/>
    <mergeCell ref="B1:C1"/>
    <mergeCell ref="B2:C2"/>
    <mergeCell ref="B3:C3"/>
    <mergeCell ref="Q18:R18"/>
    <mergeCell ref="K18:L18"/>
    <mergeCell ref="M18:N18"/>
    <mergeCell ref="O18:P18"/>
    <mergeCell ref="B4:C4"/>
    <mergeCell ref="B5:C5"/>
    <mergeCell ref="G13:K13"/>
    <mergeCell ref="A58:B58"/>
    <mergeCell ref="A63:B63"/>
    <mergeCell ref="H25:K25"/>
    <mergeCell ref="K20:L20"/>
    <mergeCell ref="M20:N20"/>
  </mergeCells>
  <phoneticPr fontId="28" type="noConversion"/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cond_merid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Alberto Benato</cp:lastModifiedBy>
  <cp:lastPrinted>2003-09-18T14:18:04Z</cp:lastPrinted>
  <dcterms:created xsi:type="dcterms:W3CDTF">2003-01-01T14:23:16Z</dcterms:created>
  <dcterms:modified xsi:type="dcterms:W3CDTF">2025-12-08T08:29:51Z</dcterms:modified>
</cp:coreProperties>
</file>