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740" documentId="13_ncr:1_{5C0D3C75-C70D-4988-A259-C75A41BBD9B2}" xr6:coauthVersionLast="47" xr6:coauthVersionMax="47" xr10:uidLastSave="{043F4AAE-2DF6-401D-8D47-7099F1231F61}"/>
  <bookViews>
    <workbookView xWindow="-98" yWindow="-98" windowWidth="21795" windowHeight="13875" xr2:uid="{00000000-000D-0000-FFFF-FFFF00000000}"/>
  </bookViews>
  <sheets>
    <sheet name="Simplified CPA example (2)" sheetId="8" r:id="rId1"/>
    <sheet name="Simplified CBA (2)" sheetId="9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9" l="1"/>
  <c r="K49" i="9"/>
  <c r="J49" i="9"/>
  <c r="I49" i="9"/>
  <c r="H49" i="9"/>
  <c r="G49" i="9"/>
  <c r="F49" i="9"/>
  <c r="E49" i="9"/>
  <c r="B48" i="9" s="1"/>
  <c r="D49" i="9"/>
  <c r="C49" i="9"/>
  <c r="B49" i="9"/>
  <c r="I47" i="9"/>
  <c r="E47" i="9"/>
  <c r="I38" i="9"/>
  <c r="I39" i="9" s="1"/>
  <c r="H38" i="9"/>
  <c r="H39" i="9" s="1"/>
  <c r="G38" i="9"/>
  <c r="L34" i="9"/>
  <c r="L38" i="9" s="1"/>
  <c r="K34" i="9"/>
  <c r="K38" i="9" s="1"/>
  <c r="J34" i="9"/>
  <c r="J47" i="9" s="1"/>
  <c r="I34" i="9"/>
  <c r="H34" i="9"/>
  <c r="H47" i="9" s="1"/>
  <c r="G34" i="9"/>
  <c r="G47" i="9" s="1"/>
  <c r="F34" i="9"/>
  <c r="F38" i="9" s="1"/>
  <c r="E34" i="9"/>
  <c r="E38" i="9" s="1"/>
  <c r="D34" i="9"/>
  <c r="D38" i="9" s="1"/>
  <c r="C34" i="9"/>
  <c r="C38" i="9" s="1"/>
  <c r="B34" i="9"/>
  <c r="B38" i="9" s="1"/>
  <c r="L27" i="9"/>
  <c r="K27" i="9"/>
  <c r="J27" i="9"/>
  <c r="I27" i="9"/>
  <c r="H27" i="9"/>
  <c r="G27" i="9"/>
  <c r="F27" i="9"/>
  <c r="E27" i="9"/>
  <c r="B26" i="9" s="1"/>
  <c r="D27" i="9"/>
  <c r="C27" i="9"/>
  <c r="B27" i="9"/>
  <c r="I25" i="9"/>
  <c r="E25" i="9"/>
  <c r="I16" i="9"/>
  <c r="I17" i="9" s="1"/>
  <c r="H16" i="9"/>
  <c r="G16" i="9"/>
  <c r="L13" i="9"/>
  <c r="L16" i="9" s="1"/>
  <c r="K13" i="9"/>
  <c r="K25" i="9" s="1"/>
  <c r="J13" i="9"/>
  <c r="J25" i="9" s="1"/>
  <c r="I13" i="9"/>
  <c r="H13" i="9"/>
  <c r="H25" i="9" s="1"/>
  <c r="G13" i="9"/>
  <c r="G25" i="9" s="1"/>
  <c r="F13" i="9"/>
  <c r="F16" i="9" s="1"/>
  <c r="E13" i="9"/>
  <c r="E16" i="9" s="1"/>
  <c r="D13" i="9"/>
  <c r="D16" i="9" s="1"/>
  <c r="C13" i="9"/>
  <c r="C16" i="9" s="1"/>
  <c r="B13" i="9"/>
  <c r="B25" i="9" s="1"/>
  <c r="B10" i="9"/>
  <c r="L40" i="8"/>
  <c r="K40" i="8"/>
  <c r="J40" i="8"/>
  <c r="I40" i="8"/>
  <c r="H40" i="8"/>
  <c r="G40" i="8"/>
  <c r="F40" i="8"/>
  <c r="E40" i="8"/>
  <c r="D40" i="8"/>
  <c r="C40" i="8"/>
  <c r="B40" i="8"/>
  <c r="B39" i="8" s="1"/>
  <c r="L38" i="8"/>
  <c r="K38" i="8"/>
  <c r="J38" i="8"/>
  <c r="B37" i="8" s="1"/>
  <c r="I38" i="8"/>
  <c r="H38" i="8"/>
  <c r="G38" i="8"/>
  <c r="F38" i="8"/>
  <c r="E38" i="8"/>
  <c r="D38" i="8"/>
  <c r="C38" i="8"/>
  <c r="B38" i="8"/>
  <c r="B33" i="8"/>
  <c r="K34" i="8" s="1"/>
  <c r="L30" i="8"/>
  <c r="F30" i="8"/>
  <c r="E30" i="8"/>
  <c r="D30" i="8"/>
  <c r="L29" i="8"/>
  <c r="L34" i="8" s="1"/>
  <c r="K29" i="8"/>
  <c r="K30" i="8" s="1"/>
  <c r="J29" i="8"/>
  <c r="J30" i="8" s="1"/>
  <c r="I29" i="8"/>
  <c r="I30" i="8" s="1"/>
  <c r="H29" i="8"/>
  <c r="H34" i="8" s="1"/>
  <c r="G29" i="8"/>
  <c r="G34" i="8" s="1"/>
  <c r="F29" i="8"/>
  <c r="E29" i="8"/>
  <c r="E34" i="8" s="1"/>
  <c r="D29" i="8"/>
  <c r="D34" i="8" s="1"/>
  <c r="C29" i="8"/>
  <c r="C30" i="8" s="1"/>
  <c r="B29" i="8"/>
  <c r="B30" i="8" s="1"/>
  <c r="L23" i="8"/>
  <c r="K23" i="8"/>
  <c r="J23" i="8"/>
  <c r="I23" i="8"/>
  <c r="H23" i="8"/>
  <c r="G23" i="8"/>
  <c r="F23" i="8"/>
  <c r="E23" i="8"/>
  <c r="D23" i="8"/>
  <c r="C23" i="8"/>
  <c r="B23" i="8"/>
  <c r="B22" i="8" s="1"/>
  <c r="L21" i="8"/>
  <c r="K21" i="8"/>
  <c r="J21" i="8"/>
  <c r="I21" i="8"/>
  <c r="H21" i="8"/>
  <c r="G21" i="8"/>
  <c r="F21" i="8"/>
  <c r="B20" i="8" s="1"/>
  <c r="E21" i="8"/>
  <c r="D21" i="8"/>
  <c r="C21" i="8"/>
  <c r="B21" i="8"/>
  <c r="B16" i="8"/>
  <c r="H17" i="8" s="1"/>
  <c r="K13" i="8"/>
  <c r="J13" i="8"/>
  <c r="I13" i="8"/>
  <c r="C13" i="8"/>
  <c r="B13" i="8"/>
  <c r="L12" i="8"/>
  <c r="L17" i="8" s="1"/>
  <c r="K12" i="8"/>
  <c r="J12" i="8"/>
  <c r="J17" i="8" s="1"/>
  <c r="I12" i="8"/>
  <c r="I17" i="8" s="1"/>
  <c r="H12" i="8"/>
  <c r="H13" i="8" s="1"/>
  <c r="G12" i="8"/>
  <c r="G13" i="8" s="1"/>
  <c r="F12" i="8"/>
  <c r="F13" i="8" s="1"/>
  <c r="E12" i="8"/>
  <c r="E13" i="8" s="1"/>
  <c r="D12" i="8"/>
  <c r="D17" i="8" s="1"/>
  <c r="C12" i="8"/>
  <c r="B12" i="8"/>
  <c r="B17" i="8" s="1"/>
  <c r="E39" i="9" l="1"/>
  <c r="L17" i="9"/>
  <c r="E17" i="9"/>
  <c r="B39" i="9"/>
  <c r="B42" i="9"/>
  <c r="E43" i="9" s="1"/>
  <c r="F17" i="9"/>
  <c r="C39" i="9"/>
  <c r="K39" i="9"/>
  <c r="F39" i="9"/>
  <c r="C17" i="9"/>
  <c r="D17" i="9"/>
  <c r="D39" i="9"/>
  <c r="L39" i="9"/>
  <c r="B47" i="9"/>
  <c r="B46" i="9" s="1"/>
  <c r="B45" i="9" s="1"/>
  <c r="C47" i="9"/>
  <c r="K47" i="9"/>
  <c r="B16" i="9"/>
  <c r="J16" i="9"/>
  <c r="G17" i="9"/>
  <c r="D25" i="9"/>
  <c r="B24" i="9" s="1"/>
  <c r="B23" i="9" s="1"/>
  <c r="L25" i="9"/>
  <c r="J38" i="9"/>
  <c r="G39" i="9"/>
  <c r="D47" i="9"/>
  <c r="L47" i="9"/>
  <c r="K16" i="9"/>
  <c r="H17" i="9"/>
  <c r="F25" i="9"/>
  <c r="F47" i="9"/>
  <c r="C25" i="9"/>
  <c r="B36" i="8"/>
  <c r="B19" i="8"/>
  <c r="E17" i="8"/>
  <c r="D13" i="8"/>
  <c r="B14" i="8" s="1"/>
  <c r="L13" i="8"/>
  <c r="F17" i="8"/>
  <c r="G30" i="8"/>
  <c r="I34" i="8"/>
  <c r="G17" i="8"/>
  <c r="H30" i="8"/>
  <c r="B31" i="8" s="1"/>
  <c r="B34" i="8"/>
  <c r="J34" i="8"/>
  <c r="C17" i="8"/>
  <c r="A17" i="8" s="1"/>
  <c r="K17" i="8"/>
  <c r="F34" i="8"/>
  <c r="C34" i="8"/>
  <c r="K17" i="9" l="1"/>
  <c r="D43" i="9"/>
  <c r="F43" i="9"/>
  <c r="B17" i="9"/>
  <c r="B18" i="9" s="1"/>
  <c r="B20" i="9"/>
  <c r="J21" i="9" s="1"/>
  <c r="K43" i="9"/>
  <c r="B43" i="9"/>
  <c r="G43" i="9"/>
  <c r="L43" i="9"/>
  <c r="J17" i="9"/>
  <c r="I43" i="9"/>
  <c r="J39" i="9"/>
  <c r="B40" i="9" s="1"/>
  <c r="J43" i="9"/>
  <c r="H43" i="9"/>
  <c r="C43" i="9"/>
  <c r="A34" i="8"/>
  <c r="B21" i="9" l="1"/>
  <c r="D21" i="9"/>
  <c r="G21" i="9"/>
  <c r="H21" i="9"/>
  <c r="I21" i="9"/>
  <c r="E21" i="9"/>
  <c r="C21" i="9"/>
  <c r="L21" i="9"/>
  <c r="F21" i="9"/>
  <c r="K21" i="9"/>
  <c r="A43" i="9"/>
  <c r="A21" i="9" l="1"/>
</calcChain>
</file>

<file path=xl/sharedStrings.xml><?xml version="1.0" encoding="utf-8"?>
<sst xmlns="http://schemas.openxmlformats.org/spreadsheetml/2006/main" count="107" uniqueCount="34">
  <si>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</si>
  <si>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</si>
  <si>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</si>
  <si>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</si>
  <si>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</si>
  <si>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</si>
  <si>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</si>
  <si>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</si>
  <si>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</si>
  <si>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</si>
  <si>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</si>
  <si>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1c) B/C</t>
  </si>
  <si>
    <t>Total initial investment costs</t>
  </si>
  <si>
    <t>Operating Revenue</t>
  </si>
  <si>
    <t>Operating Costs</t>
  </si>
  <si>
    <t>Discounted cash flow</t>
  </si>
  <si>
    <t>Years</t>
  </si>
  <si>
    <t>PROJECT A</t>
  </si>
  <si>
    <t>1b) IRR</t>
  </si>
  <si>
    <t>Total discounted costs</t>
  </si>
  <si>
    <t>Total Discounted revenues</t>
  </si>
  <si>
    <t>1a) NPV</t>
  </si>
  <si>
    <t>Cash flow</t>
  </si>
  <si>
    <t>Negative externality</t>
  </si>
  <si>
    <t>Positive externality</t>
  </si>
  <si>
    <t>PROJECT B</t>
  </si>
  <si>
    <t>Excercise 1 - CPA</t>
  </si>
  <si>
    <t>Excercise 2 -  CBA</t>
  </si>
  <si>
    <t>Labor (Shadow salary)</t>
  </si>
  <si>
    <t>STRP</t>
  </si>
  <si>
    <t>Shadow Salary</t>
  </si>
  <si>
    <t>check</t>
  </si>
  <si>
    <r>
      <rPr>
        <b/>
        <sz val="11"/>
        <color theme="1"/>
        <rFont val="Calibri"/>
        <family val="2"/>
        <scheme val="minor"/>
      </rPr>
      <t>TWO PROJECTS ALTERNATIVES INCLUDE:</t>
    </r>
    <r>
      <rPr>
        <sz val="11"/>
        <color theme="1"/>
        <rFont val="Calibri"/>
        <family val="2"/>
        <scheme val="minor"/>
      </rPr>
      <t xml:space="preserve">
Two alternative projects for the realization of the same public investment in the water infrastructure sector (time horizon 10 years) include:
</t>
    </r>
    <r>
      <rPr>
        <b/>
        <sz val="11"/>
        <color theme="1"/>
        <rFont val="Calibri"/>
        <family val="2"/>
        <scheme val="minor"/>
      </rPr>
      <t>Alternative A:</t>
    </r>
    <r>
      <rPr>
        <sz val="11"/>
        <color theme="1"/>
        <rFont val="Calibri"/>
        <family val="2"/>
        <scheme val="minor"/>
      </rPr>
      <t xml:space="preserve">
- total initial investment costs to be sustained immediately equal to 15mln euro in year 0,
- total investment costs equal to 5mln euro in year 1
- annual revenues equal to 3.7mm euro starting from year 2,
- annual operating costs equal to 1.2mm euro;
</t>
    </r>
    <r>
      <rPr>
        <b/>
        <sz val="11"/>
        <color theme="1"/>
        <rFont val="Calibri"/>
        <family val="2"/>
        <scheme val="minor"/>
      </rPr>
      <t>Alternative B:</t>
    </r>
    <r>
      <rPr>
        <sz val="11"/>
        <color theme="1"/>
        <rFont val="Calibri"/>
        <family val="2"/>
        <scheme val="minor"/>
      </rPr>
      <t xml:space="preserve">
- total initial investment costs to be sustained immediately equal to 18mm euro,
- annual revenues equal to 3,5 mm euro starting from year 1,
- annual operating costs equal to 1.5mm euro.
The social rate of intertemporal preference is equal to 1.13% (Florio, 2014) and the values ​​are provided assuming constant real prices.
</t>
    </r>
    <r>
      <rPr>
        <b/>
        <sz val="11"/>
        <color theme="1"/>
        <rFont val="Calibri"/>
        <family val="2"/>
        <scheme val="minor"/>
      </rPr>
      <t>Excercise 1: Calculate NPV, IRR, B/C. Which project would you choose?</t>
    </r>
  </si>
  <si>
    <r>
      <rPr>
        <b/>
        <sz val="11"/>
        <color theme="1"/>
        <rFont val="Calibri"/>
        <family val="2"/>
        <scheme val="minor"/>
      </rPr>
      <t>TWO PROJECTS ALTERNATIVES INCLUDE:</t>
    </r>
    <r>
      <rPr>
        <sz val="11"/>
        <color theme="1"/>
        <rFont val="Calibri"/>
        <family val="2"/>
        <scheme val="minor"/>
      </rPr>
      <t xml:space="preserve">
Two alternative projects for the realization of the same public investment in the water infrastructure sector (time horizon 10 years) include:
</t>
    </r>
    <r>
      <rPr>
        <b/>
        <sz val="11"/>
        <color theme="1"/>
        <rFont val="Calibri"/>
        <family val="2"/>
        <scheme val="minor"/>
      </rPr>
      <t>Alternative A:</t>
    </r>
    <r>
      <rPr>
        <sz val="11"/>
        <color theme="1"/>
        <rFont val="Calibri"/>
        <family val="2"/>
        <scheme val="minor"/>
      </rPr>
      <t xml:space="preserve">
- total initial investment costs to be sustained immediately equal to 15mln euro in year 0,
- total investment costs equal to 5mln euro in year 1
- annual revenues equal to 3.7mm euro starting from year 2,
- annual operating costs equal to 1.2mm euro, </t>
    </r>
    <r>
      <rPr>
        <sz val="11"/>
        <color rgb="FFFF0000"/>
        <rFont val="Calibri (Corpo)"/>
      </rPr>
      <t>of which 1mm of Labor costs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 (Corpo)"/>
      </rPr>
      <t xml:space="preserve">- a negative externality of 0.05mm;
- a positive externality of 0.03mm;
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Alternative B:</t>
    </r>
    <r>
      <rPr>
        <sz val="11"/>
        <color theme="1"/>
        <rFont val="Calibri"/>
        <family val="2"/>
        <scheme val="minor"/>
      </rPr>
      <t xml:space="preserve">
- total initial investment costs to be sustained immediately equal to 18mm euro,
- annual revenues equal to 3.5mm euro starting from year 1,
- annual operating costs equal to 1.5mm euro</t>
    </r>
    <r>
      <rPr>
        <sz val="11"/>
        <color rgb="FFFF0000"/>
        <rFont val="Calibri"/>
        <family val="2"/>
        <scheme val="minor"/>
      </rPr>
      <t>, of which 1.1mm of Labor costs.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 (Corpo)"/>
      </rPr>
      <t xml:space="preserve">- a negative externality of 0.05mm;
- a positive externality of 0.03mm;
</t>
    </r>
    <r>
      <rPr>
        <sz val="11"/>
        <color theme="1"/>
        <rFont val="Calibri"/>
        <family val="2"/>
        <scheme val="minor"/>
      </rPr>
      <t xml:space="preserve">
The social rate of intertemporal preference is equal to 1.13% (Florio, 2014), </t>
    </r>
    <r>
      <rPr>
        <sz val="11"/>
        <color rgb="FFFF0000"/>
        <rFont val="Calibri"/>
        <family val="2"/>
        <scheme val="minor"/>
      </rPr>
      <t>the shadow salay factor is equal to 0,58 and the values ​​are provided assuming constant real prices.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Excercise 2: Given these additional information to performa a CBA, calculate NPV, IRR, B/C. Which project would you choose?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</si>
</sst>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11"/>
      <color theme="0"/>
      <name val="Roboto"/>
    </font>
    <font>
      <b/>
      <sz val="11"/>
      <color theme="1"/>
      <name val="Calibri"/>
      <family val="2"/>
      <scheme val="minor"/>
    </font>
    <font>
      <sz val="12"/>
      <color rgb="FF000000"/>
      <name val="Helvetica Neue"/>
      <family val="2"/>
    </font>
    <font>
      <sz val="11"/>
      <color rgb="FFFF0000"/>
      <name val="Calibri (Corpo)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2" xfId="0" applyBorder="1"/>
    <xf numFmtId="0" fontId="0" fillId="0" borderId="3" xfId="0" applyBorder="1"/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1" fontId="2" fillId="0" borderId="4" xfId="0" applyNumberFormat="1" applyFont="1" applyBorder="1" applyAlignment="1">
      <alignment vertical="center"/>
    </xf>
    <xf numFmtId="0" fontId="0" fillId="0" borderId="4" xfId="0" applyBorder="1"/>
    <xf numFmtId="0" fontId="2" fillId="0" borderId="5" xfId="0" applyFont="1" applyBorder="1" applyAlignment="1">
      <alignment vertical="center"/>
    </xf>
    <xf numFmtId="0" fontId="4" fillId="0" borderId="0" xfId="0" applyFont="1"/>
    <xf numFmtId="0" fontId="5" fillId="0" borderId="0" xfId="0" applyFont="1"/>
    <xf numFmtId="0" fontId="0" fillId="4" borderId="1" xfId="0" applyFill="1" applyBorder="1"/>
    <xf numFmtId="0" fontId="0" fillId="5" borderId="1" xfId="0" applyFill="1" applyBorder="1"/>
    <xf numFmtId="0" fontId="2" fillId="0" borderId="0" xfId="0" applyFont="1" applyAlignment="1">
      <alignment vertical="center"/>
    </xf>
    <xf numFmtId="43" fontId="2" fillId="2" borderId="0" xfId="2" applyFont="1" applyFill="1" applyAlignment="1">
      <alignment vertical="center"/>
    </xf>
    <xf numFmtId="164" fontId="2" fillId="0" borderId="0" xfId="2" applyNumberFormat="1" applyFont="1" applyAlignment="1">
      <alignment vertical="center"/>
    </xf>
    <xf numFmtId="164" fontId="0" fillId="0" borderId="0" xfId="2" applyNumberFormat="1" applyFont="1"/>
    <xf numFmtId="164" fontId="2" fillId="2" borderId="0" xfId="2" applyNumberFormat="1" applyFont="1" applyFill="1" applyAlignment="1">
      <alignment vertical="center"/>
    </xf>
    <xf numFmtId="164" fontId="2" fillId="0" borderId="0" xfId="2" applyNumberFormat="1" applyFont="1" applyBorder="1" applyAlignment="1">
      <alignment vertical="center"/>
    </xf>
    <xf numFmtId="164" fontId="0" fillId="0" borderId="6" xfId="2" applyNumberFormat="1" applyFont="1" applyBorder="1"/>
    <xf numFmtId="164" fontId="2" fillId="0" borderId="4" xfId="2" applyNumberFormat="1" applyFont="1" applyBorder="1" applyAlignment="1">
      <alignment vertical="center"/>
    </xf>
    <xf numFmtId="10" fontId="0" fillId="0" borderId="0" xfId="0" applyNumberFormat="1"/>
    <xf numFmtId="10" fontId="0" fillId="0" borderId="7" xfId="0" applyNumberFormat="1" applyBorder="1"/>
    <xf numFmtId="0" fontId="4" fillId="0" borderId="0" xfId="0" applyFont="1" applyAlignment="1">
      <alignment horizontal="right"/>
    </xf>
    <xf numFmtId="10" fontId="0" fillId="2" borderId="0" xfId="1" applyNumberFormat="1" applyFont="1" applyFill="1"/>
    <xf numFmtId="43" fontId="7" fillId="0" borderId="7" xfId="2" applyFont="1" applyBorder="1"/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164" fontId="2" fillId="0" borderId="13" xfId="2" applyNumberFormat="1" applyFont="1" applyBorder="1" applyAlignment="1">
      <alignment vertical="center"/>
    </xf>
    <xf numFmtId="164" fontId="2" fillId="0" borderId="14" xfId="2" applyNumberFormat="1" applyFont="1" applyBorder="1" applyAlignment="1">
      <alignment vertical="center"/>
    </xf>
    <xf numFmtId="164" fontId="2" fillId="2" borderId="13" xfId="2" applyNumberFormat="1" applyFont="1" applyFill="1" applyBorder="1" applyAlignment="1">
      <alignment vertical="center"/>
    </xf>
    <xf numFmtId="10" fontId="2" fillId="2" borderId="13" xfId="1" applyNumberFormat="1" applyFont="1" applyFill="1" applyBorder="1" applyAlignment="1">
      <alignment vertical="center"/>
    </xf>
    <xf numFmtId="164" fontId="0" fillId="0" borderId="13" xfId="2" applyNumberFormat="1" applyFont="1" applyBorder="1"/>
    <xf numFmtId="43" fontId="2" fillId="2" borderId="13" xfId="2" applyFont="1" applyFill="1" applyBorder="1" applyAlignment="1">
      <alignment vertical="center"/>
    </xf>
    <xf numFmtId="164" fontId="0" fillId="0" borderId="14" xfId="2" applyNumberFormat="1" applyFont="1" applyBorder="1"/>
    <xf numFmtId="164" fontId="0" fillId="0" borderId="15" xfId="2" applyNumberFormat="1" applyFont="1" applyBorder="1"/>
    <xf numFmtId="164" fontId="0" fillId="0" borderId="16" xfId="2" applyNumberFormat="1" applyFont="1" applyBorder="1"/>
    <xf numFmtId="164" fontId="2" fillId="0" borderId="17" xfId="2" applyNumberFormat="1" applyFont="1" applyBorder="1" applyAlignment="1">
      <alignment vertical="center"/>
    </xf>
    <xf numFmtId="164" fontId="2" fillId="0" borderId="18" xfId="2" applyNumberFormat="1" applyFont="1" applyBorder="1" applyAlignment="1">
      <alignment vertical="center"/>
    </xf>
    <xf numFmtId="164" fontId="2" fillId="2" borderId="18" xfId="2" applyNumberFormat="1" applyFont="1" applyFill="1" applyBorder="1" applyAlignment="1">
      <alignment vertical="center"/>
    </xf>
    <xf numFmtId="10" fontId="2" fillId="2" borderId="18" xfId="1" applyNumberFormat="1" applyFont="1" applyFill="1" applyBorder="1" applyAlignment="1">
      <alignment vertical="center"/>
    </xf>
    <xf numFmtId="164" fontId="0" fillId="0" borderId="18" xfId="2" applyNumberFormat="1" applyFont="1" applyBorder="1"/>
    <xf numFmtId="43" fontId="2" fillId="2" borderId="18" xfId="2" applyFont="1" applyFill="1" applyBorder="1" applyAlignment="1">
      <alignment vertical="center"/>
    </xf>
    <xf numFmtId="164" fontId="0" fillId="0" borderId="19" xfId="2" applyNumberFormat="1" applyFont="1" applyBorder="1"/>
    <xf numFmtId="43" fontId="2" fillId="0" borderId="4" xfId="2" applyFont="1" applyBorder="1" applyAlignment="1">
      <alignment vertical="center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 vertical="top" wrapText="1"/>
    </xf>
  </cellXfs>
  <cellStyles count="3">
    <cellStyle name="Migliaia" xfId="2" builtinId="3"/>
    <cellStyle name="Normale" xfId="0" builtinId="0"/>
    <cellStyle name="Percentual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12439-6D3B-504F-A261-936F9E45F94B}">
  <dimension ref="A1:L65"/>
  <sheetViews>
    <sheetView showGridLines="0" tabSelected="1" workbookViewId="0">
      <selection sqref="A1:E1"/>
    </sheetView>
  </sheetViews>
  <sheetFormatPr defaultColWidth="8.796875" defaultRowHeight="14.25"/>
  <cols>
    <col min="1" max="1" width="42.1328125" customWidth="1"/>
    <col min="2" max="2" width="7.6640625" bestFit="1" customWidth="1"/>
    <col min="3" max="12" width="6.6640625" bestFit="1" customWidth="1"/>
  </cols>
  <sheetData>
    <row r="1" spans="1:12" s="9" customFormat="1" ht="333" customHeight="1" thickBot="1">
      <c r="A1" s="45" t="s">
        <v>32</v>
      </c>
      <c r="B1" s="46"/>
      <c r="C1" s="46"/>
      <c r="D1" s="46"/>
      <c r="E1" s="47"/>
    </row>
    <row r="3" spans="1:12" ht="14.65" thickBot="1"/>
    <row r="4" spans="1:12" ht="14.65" thickBot="1">
      <c r="A4" s="23" t="s">
        <v>29</v>
      </c>
      <c r="B4" s="22">
        <v>1.1299999999999999E-2</v>
      </c>
    </row>
    <row r="6" spans="1:12" s="9" customFormat="1">
      <c r="A6" s="9" t="s">
        <v>26</v>
      </c>
    </row>
    <row r="7" spans="1:12">
      <c r="A7" s="11" t="s">
        <v>17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3" t="s">
        <v>16</v>
      </c>
      <c r="B8" s="4" t="s">
        <v>0</v>
      </c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  <c r="H8" s="4" t="s">
        <v>6</v>
      </c>
      <c r="I8" s="4" t="s">
        <v>7</v>
      </c>
      <c r="J8" s="4" t="s">
        <v>8</v>
      </c>
      <c r="K8" s="4" t="s">
        <v>9</v>
      </c>
      <c r="L8" s="4" t="s">
        <v>10</v>
      </c>
    </row>
    <row r="9" spans="1:12">
      <c r="A9" s="5" t="s">
        <v>12</v>
      </c>
      <c r="B9" s="15">
        <v>15000</v>
      </c>
      <c r="C9" s="15">
        <v>5000</v>
      </c>
      <c r="D9" s="15"/>
      <c r="E9" s="15"/>
      <c r="F9" s="15"/>
      <c r="G9" s="15"/>
      <c r="H9" s="15"/>
      <c r="I9" s="15"/>
      <c r="J9" s="15"/>
      <c r="K9" s="15"/>
      <c r="L9" s="16"/>
    </row>
    <row r="10" spans="1:12">
      <c r="A10" s="5" t="s">
        <v>13</v>
      </c>
      <c r="B10" s="15"/>
      <c r="C10" s="15"/>
      <c r="D10" s="15">
        <v>3700</v>
      </c>
      <c r="E10" s="15">
        <v>3700</v>
      </c>
      <c r="F10" s="15">
        <v>3700</v>
      </c>
      <c r="G10" s="15">
        <v>3700</v>
      </c>
      <c r="H10" s="15">
        <v>3700</v>
      </c>
      <c r="I10" s="15">
        <v>3700</v>
      </c>
      <c r="J10" s="15">
        <v>3700</v>
      </c>
      <c r="K10" s="15">
        <v>3700</v>
      </c>
      <c r="L10" s="15">
        <v>3700</v>
      </c>
    </row>
    <row r="11" spans="1:12">
      <c r="A11" s="5" t="s">
        <v>14</v>
      </c>
      <c r="B11" s="15"/>
      <c r="C11" s="15"/>
      <c r="D11" s="15">
        <v>1200</v>
      </c>
      <c r="E11" s="15">
        <v>1200</v>
      </c>
      <c r="F11" s="15">
        <v>1200</v>
      </c>
      <c r="G11" s="15">
        <v>1200</v>
      </c>
      <c r="H11" s="15">
        <v>1200</v>
      </c>
      <c r="I11" s="15">
        <v>1200</v>
      </c>
      <c r="J11" s="15">
        <v>1200</v>
      </c>
      <c r="K11" s="15">
        <v>1200</v>
      </c>
      <c r="L11" s="15">
        <v>1200</v>
      </c>
    </row>
    <row r="12" spans="1:12">
      <c r="A12" s="5" t="s">
        <v>22</v>
      </c>
      <c r="B12" s="15">
        <f>-B9+B10-B11</f>
        <v>-15000</v>
      </c>
      <c r="C12" s="15">
        <f>-C9+C10-C11</f>
        <v>-5000</v>
      </c>
      <c r="D12" s="15">
        <f t="shared" ref="D12:L12" si="0">-D9+D10-D11</f>
        <v>2500</v>
      </c>
      <c r="E12" s="15">
        <f t="shared" si="0"/>
        <v>2500</v>
      </c>
      <c r="F12" s="15">
        <f t="shared" si="0"/>
        <v>2500</v>
      </c>
      <c r="G12" s="15">
        <f t="shared" si="0"/>
        <v>2500</v>
      </c>
      <c r="H12" s="15">
        <f t="shared" si="0"/>
        <v>2500</v>
      </c>
      <c r="I12" s="15">
        <f t="shared" si="0"/>
        <v>2500</v>
      </c>
      <c r="J12" s="15">
        <f t="shared" si="0"/>
        <v>2500</v>
      </c>
      <c r="K12" s="15">
        <f t="shared" si="0"/>
        <v>2500</v>
      </c>
      <c r="L12" s="15">
        <f t="shared" si="0"/>
        <v>2500</v>
      </c>
    </row>
    <row r="13" spans="1:12">
      <c r="A13" s="5" t="s">
        <v>15</v>
      </c>
      <c r="B13" s="15">
        <f>+B12/(1+$B$4)^B8</f>
        <v>-15000</v>
      </c>
      <c r="C13" s="15">
        <f t="shared" ref="C13:L13" si="1">+C12/(1+$B$4)^C8</f>
        <v>-4944.1313161277558</v>
      </c>
      <c r="D13" s="15">
        <f t="shared" si="1"/>
        <v>2444.4434471115173</v>
      </c>
      <c r="E13" s="15">
        <f t="shared" si="1"/>
        <v>2417.1298794734676</v>
      </c>
      <c r="F13" s="15">
        <f t="shared" si="1"/>
        <v>2390.1215064505755</v>
      </c>
      <c r="G13" s="15">
        <f t="shared" si="1"/>
        <v>2363.4149178785478</v>
      </c>
      <c r="H13" s="15">
        <f t="shared" si="1"/>
        <v>2337.006741697367</v>
      </c>
      <c r="I13" s="15">
        <f t="shared" si="1"/>
        <v>2310.8936435255287</v>
      </c>
      <c r="J13" s="15">
        <f t="shared" si="1"/>
        <v>2285.0723262390279</v>
      </c>
      <c r="K13" s="15">
        <f t="shared" si="1"/>
        <v>2259.5395295550552</v>
      </c>
      <c r="L13" s="15">
        <f t="shared" si="1"/>
        <v>2234.2920296203456</v>
      </c>
    </row>
    <row r="14" spans="1:12">
      <c r="A14" s="5" t="s">
        <v>21</v>
      </c>
      <c r="B14" s="17">
        <f>+SUM(B13:L13)</f>
        <v>1097.7827054236764</v>
      </c>
      <c r="C14" s="15"/>
      <c r="D14" s="15"/>
      <c r="E14" s="15"/>
      <c r="F14" s="15"/>
      <c r="G14" s="15"/>
      <c r="H14" s="15"/>
      <c r="I14" s="15"/>
      <c r="J14" s="15"/>
      <c r="K14" s="15"/>
      <c r="L14" s="16"/>
    </row>
    <row r="15" spans="1:12">
      <c r="A15" s="5"/>
      <c r="B15" s="18"/>
      <c r="C15" s="15"/>
      <c r="D15" s="15"/>
      <c r="E15" s="15"/>
      <c r="F15" s="15"/>
      <c r="G15" s="15"/>
      <c r="H15" s="15"/>
      <c r="I15" s="15"/>
      <c r="J15" s="15"/>
      <c r="K15" s="15"/>
      <c r="L15" s="16"/>
    </row>
    <row r="16" spans="1:12">
      <c r="A16" s="5" t="s">
        <v>18</v>
      </c>
      <c r="B16" s="24">
        <f>IRR(B12:L12)</f>
        <v>2.0942252075165424E-2</v>
      </c>
      <c r="C16" s="15"/>
      <c r="D16" s="15"/>
      <c r="E16" s="15"/>
      <c r="F16" s="15"/>
      <c r="G16" s="15"/>
      <c r="H16" s="15"/>
      <c r="I16" s="15"/>
      <c r="J16" s="15"/>
      <c r="K16" s="15"/>
      <c r="L16" s="16"/>
    </row>
    <row r="17" spans="1:12">
      <c r="A17" s="44">
        <f>+SUM(B17:L17)</f>
        <v>-5.4787960834801197E-9</v>
      </c>
      <c r="B17" s="15">
        <f>+B12/(1+$B16)^B8</f>
        <v>-15000</v>
      </c>
      <c r="C17" s="15">
        <f>+C12/(1+$B16)^C8</f>
        <v>-4897.4366472119345</v>
      </c>
      <c r="D17" s="15">
        <f t="shared" ref="D17:L17" si="2">+D12/(1+$B16)^D8</f>
        <v>2398.4885713454478</v>
      </c>
      <c r="E17" s="15">
        <f t="shared" si="2"/>
        <v>2349.2891654452383</v>
      </c>
      <c r="F17" s="15">
        <f t="shared" si="2"/>
        <v>2301.0989707498902</v>
      </c>
      <c r="G17" s="15">
        <f t="shared" si="2"/>
        <v>2253.8972856424357</v>
      </c>
      <c r="H17" s="15">
        <f t="shared" si="2"/>
        <v>2207.6638331513536</v>
      </c>
      <c r="I17" s="15">
        <f t="shared" si="2"/>
        <v>2162.3787522399625</v>
      </c>
      <c r="J17" s="15">
        <f t="shared" si="2"/>
        <v>2118.022589274482</v>
      </c>
      <c r="K17" s="15">
        <f t="shared" si="2"/>
        <v>2074.5762896671117</v>
      </c>
      <c r="L17" s="15">
        <f t="shared" si="2"/>
        <v>2032.0211896905353</v>
      </c>
    </row>
    <row r="18" spans="1:12">
      <c r="A18" s="21"/>
      <c r="B18" s="16"/>
      <c r="C18" s="15"/>
      <c r="D18" s="15"/>
      <c r="E18" s="15"/>
      <c r="F18" s="15"/>
      <c r="G18" s="15"/>
      <c r="H18" s="15"/>
      <c r="I18" s="15"/>
      <c r="J18" s="15"/>
      <c r="K18" s="15"/>
      <c r="L18" s="16"/>
    </row>
    <row r="19" spans="1:12">
      <c r="A19" s="5" t="s">
        <v>11</v>
      </c>
      <c r="B19" s="14">
        <f>+B22/B20</f>
        <v>1.0365388619694491</v>
      </c>
      <c r="C19" s="15"/>
      <c r="D19" s="15"/>
      <c r="E19" s="15"/>
      <c r="F19" s="15"/>
      <c r="G19" s="15"/>
      <c r="H19" s="15"/>
      <c r="I19" s="15"/>
      <c r="J19" s="15"/>
      <c r="K19" s="15"/>
      <c r="L19" s="16"/>
    </row>
    <row r="20" spans="1:12">
      <c r="A20" s="5" t="s">
        <v>19</v>
      </c>
      <c r="B20" s="15">
        <f>+SUM(B21:L21)</f>
        <v>30044.250046472447</v>
      </c>
      <c r="C20" s="15"/>
      <c r="D20" s="15"/>
      <c r="E20" s="15"/>
      <c r="F20" s="15"/>
      <c r="G20" s="15"/>
      <c r="H20" s="15"/>
      <c r="I20" s="15"/>
      <c r="J20" s="15"/>
      <c r="K20" s="15"/>
      <c r="L20" s="16"/>
    </row>
    <row r="21" spans="1:12">
      <c r="A21" s="5"/>
      <c r="B21" s="15">
        <f>+(B9+B11)/(1+$B$4)^B8</f>
        <v>15000</v>
      </c>
      <c r="C21" s="15">
        <f>+(C9+C11)/(1+$B$4)^C8</f>
        <v>4944.1313161277558</v>
      </c>
      <c r="D21" s="15">
        <f>+(D9+D11)/(1+$B$4)^D8</f>
        <v>1173.3328546135285</v>
      </c>
      <c r="E21" s="15">
        <f t="shared" ref="E21:L21" si="3">+(E9+E11)/(1+$B$4)^E8</f>
        <v>1160.2223421472643</v>
      </c>
      <c r="F21" s="15">
        <f t="shared" si="3"/>
        <v>1147.2583230962764</v>
      </c>
      <c r="G21" s="15">
        <f t="shared" si="3"/>
        <v>1134.4391605817029</v>
      </c>
      <c r="H21" s="15">
        <f t="shared" si="3"/>
        <v>1121.7632360147363</v>
      </c>
      <c r="I21" s="15">
        <f t="shared" si="3"/>
        <v>1109.2289488922538</v>
      </c>
      <c r="J21" s="15">
        <f t="shared" si="3"/>
        <v>1096.8347165947334</v>
      </c>
      <c r="K21" s="15">
        <f t="shared" si="3"/>
        <v>1084.5789741864266</v>
      </c>
      <c r="L21" s="15">
        <f t="shared" si="3"/>
        <v>1072.4601742177658</v>
      </c>
    </row>
    <row r="22" spans="1:12">
      <c r="A22" s="5" t="s">
        <v>20</v>
      </c>
      <c r="B22" s="15">
        <f>+SUM(B23:L23)</f>
        <v>31142.03275189612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</row>
    <row r="23" spans="1:12">
      <c r="A23" s="5"/>
      <c r="B23" s="16">
        <f>+B10/(1+$B$4)^B8</f>
        <v>0</v>
      </c>
      <c r="C23" s="16">
        <f>+C10/(1+$B$4)^C8</f>
        <v>0</v>
      </c>
      <c r="D23" s="16">
        <f>+D10/(1+$B$4)^D8</f>
        <v>3617.7763017250459</v>
      </c>
      <c r="E23" s="16">
        <f t="shared" ref="E23:L23" si="4">+E10/(1+$B$4)^E8</f>
        <v>3577.3522216207316</v>
      </c>
      <c r="F23" s="16">
        <f t="shared" si="4"/>
        <v>3537.3798295468519</v>
      </c>
      <c r="G23" s="16">
        <f t="shared" si="4"/>
        <v>3497.8540784602505</v>
      </c>
      <c r="H23" s="16">
        <f t="shared" si="4"/>
        <v>3458.7699777121034</v>
      </c>
      <c r="I23" s="16">
        <f t="shared" si="4"/>
        <v>3420.1225924177825</v>
      </c>
      <c r="J23" s="16">
        <f t="shared" si="4"/>
        <v>3381.9070428337609</v>
      </c>
      <c r="K23" s="16">
        <f t="shared" si="4"/>
        <v>3344.1185037414821</v>
      </c>
      <c r="L23" s="16">
        <f t="shared" si="4"/>
        <v>3306.7522038381112</v>
      </c>
    </row>
    <row r="24" spans="1:12">
      <c r="A24" s="12" t="s">
        <v>25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3" t="s">
        <v>16</v>
      </c>
      <c r="B25" s="4" t="s">
        <v>0</v>
      </c>
      <c r="C25" s="4" t="s">
        <v>1</v>
      </c>
      <c r="D25" s="4" t="s">
        <v>2</v>
      </c>
      <c r="E25" s="4" t="s">
        <v>3</v>
      </c>
      <c r="F25" s="4" t="s">
        <v>4</v>
      </c>
      <c r="G25" s="4" t="s">
        <v>5</v>
      </c>
      <c r="H25" s="4" t="s">
        <v>6</v>
      </c>
      <c r="I25" s="4" t="s">
        <v>7</v>
      </c>
      <c r="J25" s="4" t="s">
        <v>8</v>
      </c>
      <c r="K25" s="4" t="s">
        <v>9</v>
      </c>
      <c r="L25" s="4" t="s">
        <v>10</v>
      </c>
    </row>
    <row r="26" spans="1:12">
      <c r="A26" s="5" t="s">
        <v>12</v>
      </c>
      <c r="B26" s="15">
        <v>18000</v>
      </c>
      <c r="C26" s="15"/>
      <c r="D26" s="15"/>
      <c r="E26" s="15"/>
      <c r="F26" s="15"/>
      <c r="G26" s="15"/>
      <c r="H26" s="15"/>
      <c r="I26" s="15"/>
      <c r="J26" s="15"/>
      <c r="K26" s="15"/>
      <c r="L26" s="16"/>
    </row>
    <row r="27" spans="1:12">
      <c r="A27" s="5" t="s">
        <v>13</v>
      </c>
      <c r="B27" s="15"/>
      <c r="C27" s="15">
        <v>3500</v>
      </c>
      <c r="D27" s="15">
        <v>3500</v>
      </c>
      <c r="E27" s="15">
        <v>3500</v>
      </c>
      <c r="F27" s="15">
        <v>3500</v>
      </c>
      <c r="G27" s="15">
        <v>3500</v>
      </c>
      <c r="H27" s="15">
        <v>3500</v>
      </c>
      <c r="I27" s="15">
        <v>3500</v>
      </c>
      <c r="J27" s="15">
        <v>3500</v>
      </c>
      <c r="K27" s="15">
        <v>3500</v>
      </c>
      <c r="L27" s="15">
        <v>3500</v>
      </c>
    </row>
    <row r="28" spans="1:12">
      <c r="A28" s="5" t="s">
        <v>14</v>
      </c>
      <c r="B28" s="15"/>
      <c r="C28" s="15">
        <v>1500</v>
      </c>
      <c r="D28" s="15">
        <v>1500</v>
      </c>
      <c r="E28" s="15">
        <v>1500</v>
      </c>
      <c r="F28" s="15">
        <v>1500</v>
      </c>
      <c r="G28" s="15">
        <v>1500</v>
      </c>
      <c r="H28" s="15">
        <v>1500</v>
      </c>
      <c r="I28" s="15">
        <v>1500</v>
      </c>
      <c r="J28" s="15">
        <v>1500</v>
      </c>
      <c r="K28" s="15">
        <v>1500</v>
      </c>
      <c r="L28" s="15">
        <v>1500</v>
      </c>
    </row>
    <row r="29" spans="1:12">
      <c r="A29" s="5" t="s">
        <v>22</v>
      </c>
      <c r="B29" s="15">
        <f>-B26+B27-B28</f>
        <v>-18000</v>
      </c>
      <c r="C29" s="15">
        <f t="shared" ref="C29:L29" si="5">-C26+C27-C28</f>
        <v>2000</v>
      </c>
      <c r="D29" s="15">
        <f t="shared" si="5"/>
        <v>2000</v>
      </c>
      <c r="E29" s="15">
        <f t="shared" si="5"/>
        <v>2000</v>
      </c>
      <c r="F29" s="15">
        <f t="shared" si="5"/>
        <v>2000</v>
      </c>
      <c r="G29" s="15">
        <f t="shared" si="5"/>
        <v>2000</v>
      </c>
      <c r="H29" s="15">
        <f t="shared" si="5"/>
        <v>2000</v>
      </c>
      <c r="I29" s="15">
        <f t="shared" si="5"/>
        <v>2000</v>
      </c>
      <c r="J29" s="15">
        <f t="shared" si="5"/>
        <v>2000</v>
      </c>
      <c r="K29" s="15">
        <f t="shared" si="5"/>
        <v>2000</v>
      </c>
      <c r="L29" s="15">
        <f t="shared" si="5"/>
        <v>2000</v>
      </c>
    </row>
    <row r="30" spans="1:12">
      <c r="A30" s="5" t="s">
        <v>15</v>
      </c>
      <c r="B30" s="15">
        <f>+B29/(1+$B$4)^B25</f>
        <v>-18000</v>
      </c>
      <c r="C30" s="15">
        <f t="shared" ref="C30:L30" si="6">+C29/(1+$B$4)^C25</f>
        <v>1977.6525264511024</v>
      </c>
      <c r="D30" s="15">
        <f t="shared" si="6"/>
        <v>1955.5547576892141</v>
      </c>
      <c r="E30" s="15">
        <f t="shared" si="6"/>
        <v>1933.7039035787739</v>
      </c>
      <c r="F30" s="15">
        <f t="shared" si="6"/>
        <v>1912.0972051604606</v>
      </c>
      <c r="G30" s="15">
        <f t="shared" si="6"/>
        <v>1890.7319343028382</v>
      </c>
      <c r="H30" s="15">
        <f t="shared" si="6"/>
        <v>1869.6053933578937</v>
      </c>
      <c r="I30" s="15">
        <f t="shared" si="6"/>
        <v>1848.714914820423</v>
      </c>
      <c r="J30" s="15">
        <f t="shared" si="6"/>
        <v>1828.0578609912222</v>
      </c>
      <c r="K30" s="15">
        <f t="shared" si="6"/>
        <v>1807.6316236440443</v>
      </c>
      <c r="L30" s="15">
        <f t="shared" si="6"/>
        <v>1787.4336236962763</v>
      </c>
    </row>
    <row r="31" spans="1:12">
      <c r="A31" s="5" t="s">
        <v>21</v>
      </c>
      <c r="B31" s="17">
        <f>+SUM(B30:L30)</f>
        <v>811.1837436922483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pans="1:12">
      <c r="A32" s="5"/>
      <c r="B32" s="18"/>
      <c r="C32" s="16"/>
      <c r="D32" s="16"/>
      <c r="E32" s="16"/>
      <c r="F32" s="16"/>
      <c r="G32" s="16"/>
      <c r="H32" s="16"/>
      <c r="I32" s="16"/>
      <c r="J32" s="16"/>
      <c r="K32" s="16"/>
      <c r="L32" s="16"/>
    </row>
    <row r="33" spans="1:12">
      <c r="A33" s="5" t="s">
        <v>18</v>
      </c>
      <c r="B33" s="24">
        <f>IRR(B29:L29)</f>
        <v>1.9629979784277829E-2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pans="1:12">
      <c r="A34" s="44">
        <f>+SUM(B34:L34)</f>
        <v>-1.4199486031429842E-9</v>
      </c>
      <c r="B34" s="15">
        <f t="shared" ref="B34:L34" si="7">+B29/(1+$B33)^B25</f>
        <v>-18000</v>
      </c>
      <c r="C34" s="15">
        <f t="shared" si="7"/>
        <v>1961.4958756147385</v>
      </c>
      <c r="D34" s="15">
        <f t="shared" si="7"/>
        <v>1923.7330350268146</v>
      </c>
      <c r="E34" s="15">
        <f t="shared" si="7"/>
        <v>1886.6972069944597</v>
      </c>
      <c r="F34" s="15">
        <f t="shared" si="7"/>
        <v>1850.3743950267399</v>
      </c>
      <c r="G34" s="15">
        <f t="shared" si="7"/>
        <v>1814.7508720940336</v>
      </c>
      <c r="H34" s="15">
        <f t="shared" si="7"/>
        <v>1779.8131754403485</v>
      </c>
      <c r="I34" s="15">
        <f t="shared" si="7"/>
        <v>1745.5481014955069</v>
      </c>
      <c r="J34" s="15">
        <f t="shared" si="7"/>
        <v>1711.942700885287</v>
      </c>
      <c r="K34" s="15">
        <f t="shared" si="7"/>
        <v>1678.984273537623</v>
      </c>
      <c r="L34" s="15">
        <f t="shared" si="7"/>
        <v>1646.6603638830275</v>
      </c>
    </row>
    <row r="35" spans="1:12">
      <c r="A35" s="7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1:12">
      <c r="A36" s="5" t="s">
        <v>11</v>
      </c>
      <c r="B36" s="14">
        <f>+B39/B37</f>
        <v>1.0252639200868243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>
      <c r="A37" s="5" t="s">
        <v>19</v>
      </c>
      <c r="B37" s="15">
        <f>+SUM(B38:L38)</f>
        <v>32108.387807769188</v>
      </c>
      <c r="C37" s="15"/>
      <c r="D37" s="15"/>
      <c r="E37" s="15"/>
      <c r="F37" s="15"/>
      <c r="G37" s="15"/>
      <c r="H37" s="15"/>
      <c r="I37" s="15"/>
      <c r="J37" s="15"/>
      <c r="K37" s="15"/>
      <c r="L37" s="16"/>
    </row>
    <row r="38" spans="1:12">
      <c r="A38" s="5"/>
      <c r="B38" s="15">
        <f>+(B26+B28)/(1+$B$4)^B25</f>
        <v>18000</v>
      </c>
      <c r="C38" s="15">
        <f t="shared" ref="C38:L38" si="8">+(C26+C28)/(1+$B$4)^C25</f>
        <v>1483.2393948383267</v>
      </c>
      <c r="D38" s="15">
        <f t="shared" si="8"/>
        <v>1466.6660682669105</v>
      </c>
      <c r="E38" s="15">
        <f t="shared" si="8"/>
        <v>1450.2779276840804</v>
      </c>
      <c r="F38" s="15">
        <f t="shared" si="8"/>
        <v>1434.0729038703453</v>
      </c>
      <c r="G38" s="15">
        <f t="shared" si="8"/>
        <v>1418.0489507271286</v>
      </c>
      <c r="H38" s="15">
        <f t="shared" si="8"/>
        <v>1402.2040450184202</v>
      </c>
      <c r="I38" s="15">
        <f t="shared" si="8"/>
        <v>1386.5361861153172</v>
      </c>
      <c r="J38" s="15">
        <f t="shared" si="8"/>
        <v>1371.0433957434166</v>
      </c>
      <c r="K38" s="15">
        <f t="shared" si="8"/>
        <v>1355.7237177330333</v>
      </c>
      <c r="L38" s="15">
        <f t="shared" si="8"/>
        <v>1340.5752177722072</v>
      </c>
    </row>
    <row r="39" spans="1:12">
      <c r="A39" s="5" t="s">
        <v>20</v>
      </c>
      <c r="B39" s="15">
        <f>+SUM(B40:L40)</f>
        <v>32919.571551461435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12">
      <c r="A40" s="5"/>
      <c r="B40" s="19">
        <f>+B27/(1+$B$4)^B25</f>
        <v>0</v>
      </c>
      <c r="C40" s="19">
        <f t="shared" ref="C40:L40" si="9">+C27/(1+$B$4)^C25</f>
        <v>3460.8919212894293</v>
      </c>
      <c r="D40" s="19">
        <f t="shared" si="9"/>
        <v>3422.2208259561244</v>
      </c>
      <c r="E40" s="19">
        <f t="shared" si="9"/>
        <v>3383.9818312628545</v>
      </c>
      <c r="F40" s="19">
        <f t="shared" si="9"/>
        <v>3346.1701090308061</v>
      </c>
      <c r="G40" s="19">
        <f t="shared" si="9"/>
        <v>3308.7808850299666</v>
      </c>
      <c r="H40" s="19">
        <f t="shared" si="9"/>
        <v>3271.8094383763141</v>
      </c>
      <c r="I40" s="19">
        <f t="shared" si="9"/>
        <v>3235.2511009357399</v>
      </c>
      <c r="J40" s="19">
        <f t="shared" si="9"/>
        <v>3199.1012567346388</v>
      </c>
      <c r="K40" s="19">
        <f t="shared" si="9"/>
        <v>3163.3553413770774</v>
      </c>
      <c r="L40" s="19">
        <f t="shared" si="9"/>
        <v>3128.0088414684838</v>
      </c>
    </row>
    <row r="43" spans="1:12" s="9" customFormat="1"/>
    <row r="65" s="9" customFormat="1"/>
  </sheetData>
  <dataConsolidate/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35823-A2CE-D742-AD9F-B6D14CA36C94}">
  <dimension ref="A1:V49"/>
  <sheetViews>
    <sheetView workbookViewId="0">
      <selection activeCell="C54" sqref="C54"/>
    </sheetView>
  </sheetViews>
  <sheetFormatPr defaultColWidth="10.6640625" defaultRowHeight="14.25"/>
  <cols>
    <col min="1" max="1" width="28.46484375" bestFit="1" customWidth="1"/>
  </cols>
  <sheetData>
    <row r="1" spans="1:22" ht="388.05" customHeight="1">
      <c r="A1" s="48" t="s">
        <v>33</v>
      </c>
      <c r="B1" s="49"/>
      <c r="C1" s="49"/>
      <c r="D1" s="49"/>
      <c r="E1" s="49"/>
    </row>
    <row r="2" spans="1:22" ht="14.65" thickBot="1"/>
    <row r="3" spans="1:22" ht="14.65" thickBot="1">
      <c r="A3" s="23" t="s">
        <v>29</v>
      </c>
      <c r="B3" s="22">
        <v>1.1299999999999999E-2</v>
      </c>
    </row>
    <row r="4" spans="1:22" ht="14.65" thickBot="1"/>
    <row r="5" spans="1:22" ht="14.65" thickBot="1">
      <c r="A5" s="23" t="s">
        <v>30</v>
      </c>
      <c r="B5" s="25">
        <v>0.57999999999999996</v>
      </c>
    </row>
    <row r="7" spans="1:22">
      <c r="A7" s="9" t="s">
        <v>27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14.65" thickBot="1">
      <c r="A8" s="11" t="s">
        <v>17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22">
      <c r="A9" s="3" t="s">
        <v>16</v>
      </c>
      <c r="B9" s="26" t="s">
        <v>0</v>
      </c>
      <c r="C9" s="27" t="s">
        <v>1</v>
      </c>
      <c r="D9" s="4" t="s">
        <v>2</v>
      </c>
      <c r="E9" s="4" t="s">
        <v>3</v>
      </c>
      <c r="F9" s="4" t="s">
        <v>4</v>
      </c>
      <c r="G9" s="4" t="s">
        <v>5</v>
      </c>
      <c r="H9" s="4" t="s">
        <v>6</v>
      </c>
      <c r="I9" s="4" t="s">
        <v>7</v>
      </c>
      <c r="J9" s="4" t="s">
        <v>8</v>
      </c>
      <c r="K9" s="4" t="s">
        <v>9</v>
      </c>
      <c r="L9" s="4" t="s">
        <v>10</v>
      </c>
    </row>
    <row r="10" spans="1:22">
      <c r="A10" s="5" t="s">
        <v>12</v>
      </c>
      <c r="B10" s="28">
        <f>15000</f>
        <v>15000</v>
      </c>
      <c r="C10" s="29">
        <v>5000</v>
      </c>
      <c r="D10" s="15"/>
      <c r="E10" s="15"/>
      <c r="F10" s="15"/>
      <c r="G10" s="15"/>
      <c r="H10" s="15"/>
      <c r="I10" s="15"/>
      <c r="J10" s="15"/>
      <c r="K10" s="15"/>
      <c r="L10" s="16"/>
    </row>
    <row r="11" spans="1:22">
      <c r="A11" s="5" t="s">
        <v>13</v>
      </c>
      <c r="B11" s="28"/>
      <c r="C11" s="29"/>
      <c r="D11" s="15">
        <v>3700</v>
      </c>
      <c r="E11" s="15">
        <v>3700</v>
      </c>
      <c r="F11" s="15">
        <v>3700</v>
      </c>
      <c r="G11" s="15">
        <v>3700</v>
      </c>
      <c r="H11" s="15">
        <v>3700</v>
      </c>
      <c r="I11" s="15">
        <v>3700</v>
      </c>
      <c r="J11" s="15">
        <v>3700</v>
      </c>
      <c r="K11" s="15">
        <v>3700</v>
      </c>
      <c r="L11" s="15">
        <v>3700</v>
      </c>
    </row>
    <row r="12" spans="1:22">
      <c r="A12" s="5" t="s">
        <v>14</v>
      </c>
      <c r="B12" s="28"/>
      <c r="C12" s="29"/>
      <c r="D12" s="15">
        <v>200</v>
      </c>
      <c r="E12" s="15">
        <v>200</v>
      </c>
      <c r="F12" s="15">
        <v>200</v>
      </c>
      <c r="G12" s="15">
        <v>200</v>
      </c>
      <c r="H12" s="15">
        <v>200</v>
      </c>
      <c r="I12" s="15">
        <v>200</v>
      </c>
      <c r="J12" s="15">
        <v>200</v>
      </c>
      <c r="K12" s="15">
        <v>200</v>
      </c>
      <c r="L12" s="15">
        <v>200</v>
      </c>
    </row>
    <row r="13" spans="1:22">
      <c r="A13" s="13" t="s">
        <v>28</v>
      </c>
      <c r="B13" s="28">
        <f t="shared" ref="B13:L13" si="0">1000*$B$5</f>
        <v>580</v>
      </c>
      <c r="C13" s="29">
        <f t="shared" si="0"/>
        <v>580</v>
      </c>
      <c r="D13" s="15">
        <f t="shared" si="0"/>
        <v>580</v>
      </c>
      <c r="E13" s="15">
        <f t="shared" si="0"/>
        <v>580</v>
      </c>
      <c r="F13" s="15">
        <f t="shared" si="0"/>
        <v>580</v>
      </c>
      <c r="G13" s="15">
        <f t="shared" si="0"/>
        <v>580</v>
      </c>
      <c r="H13" s="15">
        <f t="shared" si="0"/>
        <v>580</v>
      </c>
      <c r="I13" s="15">
        <f t="shared" si="0"/>
        <v>580</v>
      </c>
      <c r="J13" s="15">
        <f t="shared" si="0"/>
        <v>580</v>
      </c>
      <c r="K13" s="15">
        <f t="shared" si="0"/>
        <v>580</v>
      </c>
      <c r="L13" s="15">
        <f t="shared" si="0"/>
        <v>580</v>
      </c>
    </row>
    <row r="14" spans="1:22" ht="15.4">
      <c r="A14" s="10" t="s">
        <v>23</v>
      </c>
      <c r="B14" s="28"/>
      <c r="C14" s="29"/>
      <c r="D14" s="15">
        <v>50</v>
      </c>
      <c r="E14" s="15">
        <v>50</v>
      </c>
      <c r="F14" s="15">
        <v>50</v>
      </c>
      <c r="G14" s="15">
        <v>50</v>
      </c>
      <c r="H14" s="15">
        <v>50</v>
      </c>
      <c r="I14" s="15">
        <v>50</v>
      </c>
      <c r="J14" s="15">
        <v>50</v>
      </c>
      <c r="K14" s="15">
        <v>50</v>
      </c>
      <c r="L14" s="15">
        <v>50</v>
      </c>
    </row>
    <row r="15" spans="1:22" ht="15.4">
      <c r="A15" s="10" t="s">
        <v>24</v>
      </c>
      <c r="B15" s="28"/>
      <c r="C15" s="29"/>
      <c r="D15" s="15">
        <v>30</v>
      </c>
      <c r="E15" s="15">
        <v>30</v>
      </c>
      <c r="F15" s="15">
        <v>30</v>
      </c>
      <c r="G15" s="15">
        <v>30</v>
      </c>
      <c r="H15" s="15">
        <v>30</v>
      </c>
      <c r="I15" s="15">
        <v>30</v>
      </c>
      <c r="J15" s="15">
        <v>30</v>
      </c>
      <c r="K15" s="15">
        <v>30</v>
      </c>
      <c r="L15" s="15">
        <v>30</v>
      </c>
    </row>
    <row r="16" spans="1:22">
      <c r="A16" s="5" t="s">
        <v>22</v>
      </c>
      <c r="B16" s="28">
        <f>-B10+B11-B12-B13-B14+B15</f>
        <v>-15580</v>
      </c>
      <c r="C16" s="29">
        <f t="shared" ref="C16:K16" si="1">-C10+C11-C12-C13-C14+C15</f>
        <v>-5580</v>
      </c>
      <c r="D16" s="15">
        <f t="shared" si="1"/>
        <v>2900</v>
      </c>
      <c r="E16" s="15">
        <f t="shared" si="1"/>
        <v>2900</v>
      </c>
      <c r="F16" s="15">
        <f t="shared" si="1"/>
        <v>2900</v>
      </c>
      <c r="G16" s="15">
        <f t="shared" si="1"/>
        <v>2900</v>
      </c>
      <c r="H16" s="15">
        <f t="shared" si="1"/>
        <v>2900</v>
      </c>
      <c r="I16" s="15">
        <f t="shared" si="1"/>
        <v>2900</v>
      </c>
      <c r="J16" s="15">
        <f t="shared" si="1"/>
        <v>2900</v>
      </c>
      <c r="K16" s="15">
        <f t="shared" si="1"/>
        <v>2900</v>
      </c>
      <c r="L16" s="15">
        <f>-L10+L11-L12-L13-L14+L15</f>
        <v>2900</v>
      </c>
    </row>
    <row r="17" spans="1:22">
      <c r="A17" s="5" t="s">
        <v>15</v>
      </c>
      <c r="B17" s="28">
        <f>+B16/(1+$B$3)^B9</f>
        <v>-15580</v>
      </c>
      <c r="C17" s="29">
        <f t="shared" ref="C17:L17" si="2">+C16/(1+$B$3)^C9</f>
        <v>-5517.650548798576</v>
      </c>
      <c r="D17" s="15">
        <f t="shared" si="2"/>
        <v>2835.5543986493603</v>
      </c>
      <c r="E17" s="15">
        <f t="shared" si="2"/>
        <v>2803.8706601892222</v>
      </c>
      <c r="F17" s="15">
        <f t="shared" si="2"/>
        <v>2772.5409474826679</v>
      </c>
      <c r="G17" s="15">
        <f t="shared" si="2"/>
        <v>2741.5613047391153</v>
      </c>
      <c r="H17" s="15">
        <f t="shared" si="2"/>
        <v>2710.927820368946</v>
      </c>
      <c r="I17" s="15">
        <f t="shared" si="2"/>
        <v>2680.6366264896133</v>
      </c>
      <c r="J17" s="15">
        <f t="shared" si="2"/>
        <v>2650.6838984372721</v>
      </c>
      <c r="K17" s="15">
        <f t="shared" si="2"/>
        <v>2621.0658542838642</v>
      </c>
      <c r="L17" s="15">
        <f t="shared" si="2"/>
        <v>2591.7787543596005</v>
      </c>
    </row>
    <row r="18" spans="1:22">
      <c r="A18" s="5" t="s">
        <v>21</v>
      </c>
      <c r="B18" s="30">
        <f>+SUM(B17:L17)</f>
        <v>3310.9697162010852</v>
      </c>
      <c r="C18" s="29"/>
      <c r="D18" s="15"/>
      <c r="E18" s="15"/>
      <c r="F18" s="15"/>
      <c r="G18" s="15"/>
      <c r="H18" s="15"/>
      <c r="I18" s="15"/>
      <c r="J18" s="15"/>
      <c r="K18" s="15"/>
      <c r="L18" s="16"/>
    </row>
    <row r="19" spans="1:22">
      <c r="A19" s="5"/>
      <c r="B19" s="28"/>
      <c r="C19" s="29"/>
      <c r="D19" s="15"/>
      <c r="E19" s="15"/>
      <c r="F19" s="15"/>
      <c r="G19" s="15"/>
      <c r="H19" s="15"/>
      <c r="I19" s="15"/>
      <c r="J19" s="15"/>
      <c r="K19" s="15"/>
      <c r="L19" s="16"/>
    </row>
    <row r="20" spans="1:22">
      <c r="A20" s="5" t="s">
        <v>18</v>
      </c>
      <c r="B20" s="31">
        <f>IRR(B16:L16)</f>
        <v>3.807197767576187E-2</v>
      </c>
      <c r="C20" s="29"/>
      <c r="D20" s="15"/>
      <c r="E20" s="15"/>
      <c r="F20" s="15"/>
      <c r="G20" s="15"/>
      <c r="H20" s="15"/>
      <c r="I20" s="15"/>
      <c r="J20" s="15"/>
      <c r="K20" s="15"/>
      <c r="L20" s="16"/>
    </row>
    <row r="21" spans="1:22">
      <c r="A21" s="20">
        <f>+SUM(B21:L21)</f>
        <v>-6.5938365878537297E-12</v>
      </c>
      <c r="B21" s="28">
        <f>+B16/(1+$B20)^B9</f>
        <v>-15580</v>
      </c>
      <c r="C21" s="29">
        <f>+C16/(1+$B20)^C9</f>
        <v>-5375.3498023264174</v>
      </c>
      <c r="D21" s="15">
        <f>+D16/(1+$B20)^D9</f>
        <v>2691.1819588126732</v>
      </c>
      <c r="E21" s="15">
        <f t="shared" ref="E21:K21" si="3">+E16/(1+$B20)^E9</f>
        <v>2592.4810771197358</v>
      </c>
      <c r="F21" s="15">
        <f t="shared" si="3"/>
        <v>2497.4001156685572</v>
      </c>
      <c r="G21" s="15">
        <f t="shared" si="3"/>
        <v>2405.8063114854749</v>
      </c>
      <c r="H21" s="15">
        <f t="shared" si="3"/>
        <v>2317.5717707668632</v>
      </c>
      <c r="I21" s="15">
        <f t="shared" si="3"/>
        <v>2232.573290299094</v>
      </c>
      <c r="J21" s="15">
        <f t="shared" si="3"/>
        <v>2150.6921854280422</v>
      </c>
      <c r="K21" s="15">
        <f t="shared" si="3"/>
        <v>2071.8141243379209</v>
      </c>
      <c r="L21" s="15">
        <f>+L16/(1+$B20)^L9</f>
        <v>1995.8289684080507</v>
      </c>
      <c r="M21" t="s">
        <v>31</v>
      </c>
    </row>
    <row r="22" spans="1:22">
      <c r="A22" s="7"/>
      <c r="B22" s="32"/>
      <c r="C22" s="29"/>
      <c r="D22" s="15"/>
      <c r="E22" s="15"/>
      <c r="F22" s="15"/>
      <c r="G22" s="15"/>
      <c r="H22" s="15"/>
      <c r="I22" s="15"/>
      <c r="J22" s="15"/>
      <c r="K22" s="15"/>
      <c r="L22" s="16"/>
    </row>
    <row r="23" spans="1:22">
      <c r="A23" s="5" t="s">
        <v>11</v>
      </c>
      <c r="B23" s="33">
        <f>+B26/B24</f>
        <v>1.1178970546594746</v>
      </c>
      <c r="C23" s="29"/>
      <c r="D23" s="15"/>
      <c r="E23" s="15"/>
      <c r="F23" s="15"/>
      <c r="G23" s="15"/>
      <c r="H23" s="15"/>
      <c r="I23" s="15"/>
      <c r="J23" s="15"/>
      <c r="K23" s="15"/>
      <c r="L23" s="16"/>
    </row>
    <row r="24" spans="1:22">
      <c r="A24" s="5" t="s">
        <v>19</v>
      </c>
      <c r="B24" s="28">
        <f>+SUM(B25:L25)</f>
        <v>28083.566003953652</v>
      </c>
      <c r="C24" s="29"/>
      <c r="D24" s="15"/>
      <c r="E24" s="15"/>
      <c r="F24" s="15"/>
      <c r="G24" s="15"/>
      <c r="H24" s="15"/>
      <c r="I24" s="15"/>
      <c r="J24" s="15"/>
      <c r="K24" s="15"/>
      <c r="L24" s="16"/>
    </row>
    <row r="25" spans="1:22">
      <c r="A25" s="5"/>
      <c r="B25" s="28">
        <f>+(B10+B12+B13+B14)/(1+$B$3)^B9</f>
        <v>15580</v>
      </c>
      <c r="C25" s="29">
        <f>+(C10+C12+C13+C14)/(1+$B$3)^C9</f>
        <v>5517.650548798576</v>
      </c>
      <c r="D25" s="15">
        <f>+(D10+D12+D13+D14)/(1+$B$3)^D9</f>
        <v>811.55522444102382</v>
      </c>
      <c r="E25" s="15">
        <f t="shared" ref="E25:L25" si="4">+(E10+E12+E13+E14)/(1+$B$3)^E9</f>
        <v>802.48711998519116</v>
      </c>
      <c r="F25" s="15">
        <f t="shared" si="4"/>
        <v>793.52034014159108</v>
      </c>
      <c r="G25" s="15">
        <f t="shared" si="4"/>
        <v>784.65375273567781</v>
      </c>
      <c r="H25" s="15">
        <f t="shared" si="4"/>
        <v>775.8862382435259</v>
      </c>
      <c r="I25" s="15">
        <f t="shared" si="4"/>
        <v>767.21668965047547</v>
      </c>
      <c r="J25" s="15">
        <f t="shared" si="4"/>
        <v>758.64401231135719</v>
      </c>
      <c r="K25" s="15">
        <f t="shared" si="4"/>
        <v>750.16712381227842</v>
      </c>
      <c r="L25" s="15">
        <f t="shared" si="4"/>
        <v>741.78495383395466</v>
      </c>
    </row>
    <row r="26" spans="1:22">
      <c r="A26" s="5" t="s">
        <v>20</v>
      </c>
      <c r="B26" s="28">
        <f>+SUM(B27:L27)</f>
        <v>31394.535720154738</v>
      </c>
      <c r="C26" s="34"/>
      <c r="D26" s="16"/>
      <c r="E26" s="16"/>
      <c r="F26" s="16"/>
      <c r="G26" s="16"/>
      <c r="H26" s="16"/>
      <c r="I26" s="16"/>
      <c r="J26" s="16"/>
      <c r="K26" s="16"/>
      <c r="L26" s="16"/>
    </row>
    <row r="27" spans="1:22" ht="14.65" thickBot="1">
      <c r="A27" s="8"/>
      <c r="B27" s="35">
        <f>+(B11+B15)/(1+$B$3)^B9</f>
        <v>0</v>
      </c>
      <c r="C27" s="36">
        <f t="shared" ref="C27:L27" si="5">+(C11+C15)/(1+$B$3)^C9</f>
        <v>0</v>
      </c>
      <c r="D27" s="19">
        <f>+(D11+D15)/(1+$B$3)^D9</f>
        <v>3647.109623090384</v>
      </c>
      <c r="E27" s="19">
        <f t="shared" si="5"/>
        <v>3606.3577801744132</v>
      </c>
      <c r="F27" s="19">
        <f t="shared" si="5"/>
        <v>3566.061287624259</v>
      </c>
      <c r="G27" s="19">
        <f t="shared" si="5"/>
        <v>3526.215057474793</v>
      </c>
      <c r="H27" s="19">
        <f t="shared" si="5"/>
        <v>3486.8140586124719</v>
      </c>
      <c r="I27" s="19">
        <f t="shared" si="5"/>
        <v>3447.8533161400887</v>
      </c>
      <c r="J27" s="19">
        <f t="shared" si="5"/>
        <v>3409.3279107486296</v>
      </c>
      <c r="K27" s="19">
        <f t="shared" si="5"/>
        <v>3371.2329780961427</v>
      </c>
      <c r="L27" s="19">
        <f t="shared" si="5"/>
        <v>3333.5637081935552</v>
      </c>
    </row>
    <row r="29" spans="1:2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>
      <c r="A30" s="12" t="s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2"/>
    </row>
    <row r="31" spans="1:22" ht="14.65" thickBot="1">
      <c r="A31" s="3" t="s">
        <v>16</v>
      </c>
      <c r="B31" s="4" t="s">
        <v>0</v>
      </c>
      <c r="C31" s="4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4" t="s">
        <v>7</v>
      </c>
      <c r="J31" s="4" t="s">
        <v>8</v>
      </c>
      <c r="K31" s="4" t="s">
        <v>9</v>
      </c>
      <c r="L31" s="4" t="s">
        <v>10</v>
      </c>
    </row>
    <row r="32" spans="1:22">
      <c r="A32" s="5" t="s">
        <v>12</v>
      </c>
      <c r="B32" s="37">
        <v>18000</v>
      </c>
      <c r="C32" s="15"/>
      <c r="D32" s="15"/>
      <c r="E32" s="15"/>
      <c r="F32" s="15"/>
      <c r="G32" s="15"/>
      <c r="H32" s="15"/>
      <c r="I32" s="15"/>
      <c r="J32" s="15"/>
      <c r="K32" s="15"/>
      <c r="L32" s="16"/>
    </row>
    <row r="33" spans="1:13">
      <c r="A33" s="5" t="s">
        <v>13</v>
      </c>
      <c r="B33" s="38"/>
      <c r="C33" s="15">
        <v>3500</v>
      </c>
      <c r="D33" s="15">
        <v>3500</v>
      </c>
      <c r="E33" s="15">
        <v>3500</v>
      </c>
      <c r="F33" s="15">
        <v>3500</v>
      </c>
      <c r="G33" s="15">
        <v>3500</v>
      </c>
      <c r="H33" s="15">
        <v>3500</v>
      </c>
      <c r="I33" s="15">
        <v>3500</v>
      </c>
      <c r="J33" s="15">
        <v>3500</v>
      </c>
      <c r="K33" s="15">
        <v>3500</v>
      </c>
      <c r="L33" s="15">
        <v>3500</v>
      </c>
    </row>
    <row r="34" spans="1:13">
      <c r="A34" s="13" t="s">
        <v>28</v>
      </c>
      <c r="B34" s="38">
        <f>1100*$B$5</f>
        <v>638</v>
      </c>
      <c r="C34" s="15">
        <f t="shared" ref="C34:L34" si="6">1100*$B$5</f>
        <v>638</v>
      </c>
      <c r="D34" s="15">
        <f t="shared" si="6"/>
        <v>638</v>
      </c>
      <c r="E34" s="15">
        <f t="shared" si="6"/>
        <v>638</v>
      </c>
      <c r="F34" s="15">
        <f t="shared" si="6"/>
        <v>638</v>
      </c>
      <c r="G34" s="15">
        <f t="shared" si="6"/>
        <v>638</v>
      </c>
      <c r="H34" s="15">
        <f t="shared" si="6"/>
        <v>638</v>
      </c>
      <c r="I34" s="15">
        <f t="shared" si="6"/>
        <v>638</v>
      </c>
      <c r="J34" s="15">
        <f t="shared" si="6"/>
        <v>638</v>
      </c>
      <c r="K34" s="15">
        <f t="shared" si="6"/>
        <v>638</v>
      </c>
      <c r="L34" s="15">
        <f t="shared" si="6"/>
        <v>638</v>
      </c>
    </row>
    <row r="35" spans="1:13">
      <c r="A35" s="5" t="s">
        <v>14</v>
      </c>
      <c r="B35" s="38"/>
      <c r="C35" s="15">
        <v>400</v>
      </c>
      <c r="D35" s="15">
        <v>400</v>
      </c>
      <c r="E35" s="15">
        <v>400</v>
      </c>
      <c r="F35" s="15">
        <v>400</v>
      </c>
      <c r="G35" s="15">
        <v>400</v>
      </c>
      <c r="H35" s="15">
        <v>400</v>
      </c>
      <c r="I35" s="15">
        <v>400</v>
      </c>
      <c r="J35" s="15">
        <v>400</v>
      </c>
      <c r="K35" s="15">
        <v>400</v>
      </c>
      <c r="L35" s="15">
        <v>400</v>
      </c>
    </row>
    <row r="36" spans="1:13" ht="15.4">
      <c r="A36" s="10" t="s">
        <v>23</v>
      </c>
      <c r="B36" s="38"/>
      <c r="C36" s="15">
        <v>50</v>
      </c>
      <c r="D36" s="15">
        <v>50</v>
      </c>
      <c r="E36" s="15">
        <v>50</v>
      </c>
      <c r="F36" s="15">
        <v>50</v>
      </c>
      <c r="G36" s="15">
        <v>50</v>
      </c>
      <c r="H36" s="15">
        <v>50</v>
      </c>
      <c r="I36" s="15">
        <v>50</v>
      </c>
      <c r="J36" s="15">
        <v>50</v>
      </c>
      <c r="K36" s="15">
        <v>50</v>
      </c>
      <c r="L36" s="15">
        <v>50</v>
      </c>
    </row>
    <row r="37" spans="1:13" ht="15.4">
      <c r="A37" s="10" t="s">
        <v>24</v>
      </c>
      <c r="B37" s="38"/>
      <c r="C37" s="15">
        <v>30</v>
      </c>
      <c r="D37" s="15">
        <v>30</v>
      </c>
      <c r="E37" s="15">
        <v>30</v>
      </c>
      <c r="F37" s="15">
        <v>30</v>
      </c>
      <c r="G37" s="15">
        <v>30</v>
      </c>
      <c r="H37" s="15">
        <v>30</v>
      </c>
      <c r="I37" s="15">
        <v>30</v>
      </c>
      <c r="J37" s="15">
        <v>30</v>
      </c>
      <c r="K37" s="15">
        <v>30</v>
      </c>
      <c r="L37" s="15">
        <v>30</v>
      </c>
    </row>
    <row r="38" spans="1:13">
      <c r="A38" s="5" t="s">
        <v>22</v>
      </c>
      <c r="B38" s="38">
        <f>-B32+B33-B34-B35-B36+B37</f>
        <v>-18638</v>
      </c>
      <c r="C38" s="15">
        <f>-C32+C33-C34-C35-C36+C37</f>
        <v>2442</v>
      </c>
      <c r="D38" s="15">
        <f t="shared" ref="D38:K38" si="7">-D32+D33-D34-D35-D36+D37</f>
        <v>2442</v>
      </c>
      <c r="E38" s="15">
        <f t="shared" si="7"/>
        <v>2442</v>
      </c>
      <c r="F38" s="15">
        <f t="shared" si="7"/>
        <v>2442</v>
      </c>
      <c r="G38" s="15">
        <f t="shared" si="7"/>
        <v>2442</v>
      </c>
      <c r="H38" s="15">
        <f t="shared" si="7"/>
        <v>2442</v>
      </c>
      <c r="I38" s="15">
        <f t="shared" si="7"/>
        <v>2442</v>
      </c>
      <c r="J38" s="15">
        <f t="shared" si="7"/>
        <v>2442</v>
      </c>
      <c r="K38" s="15">
        <f t="shared" si="7"/>
        <v>2442</v>
      </c>
      <c r="L38" s="15">
        <f>-L32+L33-L34-L35-L36+L37</f>
        <v>2442</v>
      </c>
    </row>
    <row r="39" spans="1:13">
      <c r="A39" s="5" t="s">
        <v>15</v>
      </c>
      <c r="B39" s="38">
        <f t="shared" ref="B39:L39" si="8">+B38/(1+$B$3)^B31</f>
        <v>-18638</v>
      </c>
      <c r="C39" s="15">
        <f t="shared" si="8"/>
        <v>2414.713734796796</v>
      </c>
      <c r="D39" s="15">
        <f t="shared" si="8"/>
        <v>2387.7323591385302</v>
      </c>
      <c r="E39" s="15">
        <f t="shared" si="8"/>
        <v>2361.052466269683</v>
      </c>
      <c r="F39" s="15">
        <f t="shared" si="8"/>
        <v>2334.6706875009222</v>
      </c>
      <c r="G39" s="15">
        <f t="shared" si="8"/>
        <v>2308.5836917837655</v>
      </c>
      <c r="H39" s="15">
        <f t="shared" si="8"/>
        <v>2282.7881852899882</v>
      </c>
      <c r="I39" s="15">
        <f t="shared" si="8"/>
        <v>2257.2809109957366</v>
      </c>
      <c r="J39" s="15">
        <f t="shared" si="8"/>
        <v>2232.0586482702824</v>
      </c>
      <c r="K39" s="15">
        <f t="shared" si="8"/>
        <v>2207.1182124693782</v>
      </c>
      <c r="L39" s="15">
        <f t="shared" si="8"/>
        <v>2182.4564545331532</v>
      </c>
    </row>
    <row r="40" spans="1:13">
      <c r="A40" s="5" t="s">
        <v>21</v>
      </c>
      <c r="B40" s="39">
        <f>+SUM(B39:L39)</f>
        <v>4330.4553510482365</v>
      </c>
      <c r="C40" s="15"/>
      <c r="D40" s="15"/>
      <c r="E40" s="15"/>
      <c r="F40" s="15"/>
      <c r="G40" s="15"/>
      <c r="H40" s="15"/>
      <c r="I40" s="15"/>
      <c r="J40" s="15"/>
      <c r="K40" s="15"/>
      <c r="L40" s="16"/>
    </row>
    <row r="41" spans="1:13">
      <c r="A41" s="5"/>
      <c r="B41" s="38"/>
      <c r="C41" s="15"/>
      <c r="D41" s="15"/>
      <c r="E41" s="15"/>
      <c r="F41" s="15"/>
      <c r="G41" s="15"/>
      <c r="H41" s="15"/>
      <c r="I41" s="15"/>
      <c r="J41" s="15"/>
      <c r="K41" s="15"/>
      <c r="L41" s="16"/>
    </row>
    <row r="42" spans="1:13">
      <c r="A42" s="5" t="s">
        <v>18</v>
      </c>
      <c r="B42" s="40">
        <f>IRR(B38:L38)</f>
        <v>5.2406923907572622E-2</v>
      </c>
      <c r="C42" s="15"/>
      <c r="D42" s="15"/>
      <c r="E42" s="15"/>
      <c r="F42" s="15"/>
      <c r="G42" s="15"/>
      <c r="H42" s="15"/>
      <c r="I42" s="15"/>
      <c r="J42" s="15"/>
      <c r="K42" s="15"/>
      <c r="L42" s="16"/>
    </row>
    <row r="43" spans="1:13">
      <c r="A43" s="6">
        <f>+SUM(B43:L43)</f>
        <v>-9.6411440608790144E-8</v>
      </c>
      <c r="B43" s="38">
        <f t="shared" ref="B43:L43" si="9">+B38/(1+$B42)^B31</f>
        <v>-18638</v>
      </c>
      <c r="C43" s="15">
        <f t="shared" si="9"/>
        <v>2320.3952240573326</v>
      </c>
      <c r="D43" s="15">
        <f t="shared" si="9"/>
        <v>2204.8460261376244</v>
      </c>
      <c r="E43" s="15">
        <f t="shared" si="9"/>
        <v>2095.0508553773675</v>
      </c>
      <c r="F43" s="15">
        <f t="shared" si="9"/>
        <v>1990.723177303388</v>
      </c>
      <c r="G43" s="15">
        <f t="shared" si="9"/>
        <v>1891.5907260585666</v>
      </c>
      <c r="H43" s="15">
        <f t="shared" si="9"/>
        <v>1797.3947938646356</v>
      </c>
      <c r="I43" s="15">
        <f t="shared" si="9"/>
        <v>1707.8895558677368</v>
      </c>
      <c r="J43" s="15">
        <f t="shared" si="9"/>
        <v>1622.8414286047896</v>
      </c>
      <c r="K43" s="15">
        <f t="shared" si="9"/>
        <v>1542.0284604164342</v>
      </c>
      <c r="L43" s="15">
        <f t="shared" si="9"/>
        <v>1465.2397522157146</v>
      </c>
      <c r="M43" t="s">
        <v>31</v>
      </c>
    </row>
    <row r="44" spans="1:13">
      <c r="A44" s="7"/>
      <c r="B44" s="41"/>
      <c r="C44" s="15"/>
      <c r="D44" s="15"/>
      <c r="E44" s="15"/>
      <c r="F44" s="15"/>
      <c r="G44" s="15"/>
      <c r="H44" s="15"/>
      <c r="I44" s="15"/>
      <c r="J44" s="15"/>
      <c r="K44" s="15"/>
      <c r="L44" s="16"/>
    </row>
    <row r="45" spans="1:13">
      <c r="A45" s="5" t="s">
        <v>11</v>
      </c>
      <c r="B45" s="42">
        <f>+B48/B46</f>
        <v>1.1499917827541926</v>
      </c>
      <c r="C45" s="15"/>
      <c r="D45" s="15"/>
      <c r="E45" s="15"/>
      <c r="F45" s="15"/>
      <c r="G45" s="15"/>
      <c r="H45" s="15"/>
      <c r="I45" s="15"/>
      <c r="J45" s="15"/>
      <c r="K45" s="15"/>
      <c r="L45" s="16"/>
    </row>
    <row r="46" spans="1:13">
      <c r="A46" s="5" t="s">
        <v>19</v>
      </c>
      <c r="B46" s="38">
        <f>+SUM(B47:L47)</f>
        <v>28871.283956568583</v>
      </c>
      <c r="C46" s="15"/>
      <c r="D46" s="15"/>
      <c r="E46" s="15"/>
      <c r="F46" s="15"/>
      <c r="G46" s="15"/>
      <c r="H46" s="15"/>
      <c r="I46" s="15"/>
      <c r="J46" s="15"/>
      <c r="K46" s="15"/>
      <c r="L46" s="16"/>
    </row>
    <row r="47" spans="1:13">
      <c r="A47" s="5"/>
      <c r="B47" s="38">
        <f>+(B32+B34+B35+B36)/(1+$B$3)^B31</f>
        <v>18638</v>
      </c>
      <c r="C47" s="15">
        <f>+(C32+C34+C35+C36)/(1+$B$3)^C31</f>
        <v>1075.8429743893996</v>
      </c>
      <c r="D47" s="15">
        <f t="shared" ref="D47:L47" si="10">+(D32+D34+D35+D36)/(1+$B$3)^D31</f>
        <v>1063.8217881829326</v>
      </c>
      <c r="E47" s="15">
        <f t="shared" si="10"/>
        <v>1051.934923546853</v>
      </c>
      <c r="F47" s="15">
        <f t="shared" si="10"/>
        <v>1040.1808796072905</v>
      </c>
      <c r="G47" s="15">
        <f t="shared" si="10"/>
        <v>1028.558172260744</v>
      </c>
      <c r="H47" s="15">
        <f t="shared" si="10"/>
        <v>1017.0653339866942</v>
      </c>
      <c r="I47" s="15">
        <f t="shared" si="10"/>
        <v>1005.7009136623101</v>
      </c>
      <c r="J47" s="15">
        <f t="shared" si="10"/>
        <v>994.46347637922486</v>
      </c>
      <c r="K47" s="15">
        <f t="shared" si="10"/>
        <v>983.35160326236007</v>
      </c>
      <c r="L47" s="15">
        <f t="shared" si="10"/>
        <v>972.36389129077429</v>
      </c>
    </row>
    <row r="48" spans="1:13">
      <c r="A48" s="5" t="s">
        <v>20</v>
      </c>
      <c r="B48" s="38">
        <f>+SUM(B49:L49)</f>
        <v>33201.739307616823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1:12" ht="14.65" thickBot="1">
      <c r="A49" s="8"/>
      <c r="B49" s="43">
        <f>+(B33+B37)/(1+$B$3)^B31</f>
        <v>0</v>
      </c>
      <c r="C49" s="19">
        <f>+(C33+C37)/(1+$B$3)^C31</f>
        <v>3490.5567091861958</v>
      </c>
      <c r="D49" s="19">
        <f t="shared" ref="D49:L49" si="11">+(D33+D37)/(1+$B$3)^D31</f>
        <v>3451.554147321463</v>
      </c>
      <c r="E49" s="19">
        <f t="shared" si="11"/>
        <v>3412.9873898165361</v>
      </c>
      <c r="F49" s="19">
        <f t="shared" si="11"/>
        <v>3374.8515671082127</v>
      </c>
      <c r="G49" s="19">
        <f t="shared" si="11"/>
        <v>3337.1418640445095</v>
      </c>
      <c r="H49" s="19">
        <f t="shared" si="11"/>
        <v>3299.8535192766822</v>
      </c>
      <c r="I49" s="19">
        <f t="shared" si="11"/>
        <v>3262.9818246580467</v>
      </c>
      <c r="J49" s="19">
        <f t="shared" si="11"/>
        <v>3226.5221246495071</v>
      </c>
      <c r="K49" s="19">
        <f t="shared" si="11"/>
        <v>3190.469815731738</v>
      </c>
      <c r="L49" s="19">
        <f t="shared" si="11"/>
        <v>3154.8203458239277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Simplified CPA example (2)</vt:lpstr>
      <vt:lpstr>Simplified CBA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2024-12-04T09:20:19Z</dcterms:modified>
  <cp:category/>
  <cp:contentStatus/>
</cp:coreProperties>
</file>